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autoCompressPictures="0" defaultThemeVersion="124226"/>
  <mc:AlternateContent xmlns:mc="http://schemas.openxmlformats.org/markup-compatibility/2006">
    <mc:Choice Requires="x15">
      <x15ac:absPath xmlns:x15ac="http://schemas.microsoft.com/office/spreadsheetml/2010/11/ac" url="F:\DATA\_BEST PRACTICES CURRENT\2018 Best Practices\"/>
    </mc:Choice>
  </mc:AlternateContent>
  <xr:revisionPtr revIDLastSave="0" documentId="13_ncr:1_{DD522C16-9C16-427C-ADA1-380823FA9DAA}" xr6:coauthVersionLast="34" xr6:coauthVersionMax="34" xr10:uidLastSave="{00000000-0000-0000-0000-000000000000}"/>
  <bookViews>
    <workbookView xWindow="12315" yWindow="30" windowWidth="16365" windowHeight="12210" tabRatio="680" xr2:uid="{00000000-000D-0000-FFFF-FFFF00000000}"/>
  </bookViews>
  <sheets>
    <sheet name="READ ME!" sheetId="5" r:id="rId1"/>
    <sheet name="Revenue" sheetId="4" r:id="rId2"/>
    <sheet name="Growth" sheetId="12" r:id="rId3"/>
    <sheet name="Expenses" sheetId="8" r:id="rId4"/>
    <sheet name="Profit" sheetId="6" r:id="rId5"/>
    <sheet name="Finance" sheetId="7" r:id="rId6"/>
    <sheet name="Employees and Staffing" sheetId="14" r:id="rId7"/>
    <sheet name="Producer Metrics" sheetId="9" r:id="rId8"/>
    <sheet name="Carriers" sheetId="10" r:id="rId9"/>
    <sheet name="Glossary" sheetId="15" r:id="rId10"/>
  </sheets>
  <externalReferences>
    <externalReference r:id="rId11"/>
  </externalReferences>
  <definedNames>
    <definedName name="__123Graph_A" localSheetId="2" hidden="1">Growth!$A$1:$A$5</definedName>
    <definedName name="__123Graph_A" hidden="1">Revenue!$A$1:$A$5</definedName>
    <definedName name="__123Graph_B" localSheetId="2" hidden="1">Growth!$B$1:$B$5</definedName>
    <definedName name="__123Graph_B" hidden="1">Revenue!$B$1:$B$5</definedName>
    <definedName name="_Fill" localSheetId="8" hidden="1">Carriers!$AB$15:$AB$21</definedName>
    <definedName name="_Fill" localSheetId="6" hidden="1">'Employees and Staffing'!$AB$36:$AB$55</definedName>
    <definedName name="_Fill" localSheetId="3" hidden="1">Expenses!$AB$21:$AB$67</definedName>
    <definedName name="_Fill" localSheetId="5" hidden="1">Finance!$U$12:$U$18</definedName>
    <definedName name="_Fill" localSheetId="2" hidden="1">Growth!$AB$15:$AB$56</definedName>
    <definedName name="_Fill" localSheetId="7" hidden="1">'Producer Metrics'!$AB$34:$AB$39</definedName>
    <definedName name="_Fill" hidden="1">Revenue!$AB$15:$AB$26</definedName>
    <definedName name="agency">Revenue!$E$3</definedName>
    <definedName name="amortization">Expenses!$H$80</definedName>
    <definedName name="bonus">Revenue!$H$23</definedName>
    <definedName name="contingents">Revenue!$H$18</definedName>
    <definedName name="date">Revenue!$O$3</definedName>
    <definedName name="depreciation">Expenses!$H$78</definedName>
    <definedName name="GR">Revenue!$H$28</definedName>
    <definedName name="interest">Expenses!$H$84</definedName>
    <definedName name="investment">Revenue!$H$25</definedName>
    <definedName name="NR">Revenue!$H$7</definedName>
    <definedName name="_xlnm.Print_Area" localSheetId="8">Carriers!$C$13:$S$61</definedName>
    <definedName name="_xlnm.Print_Area" localSheetId="6">'Employees and Staffing'!$C$13:$S$33</definedName>
    <definedName name="_xlnm.Print_Area" localSheetId="3">Expenses!$C$13:$S$90</definedName>
    <definedName name="_xlnm.Print_Area" localSheetId="2">Growth!$C$13:$S$190</definedName>
    <definedName name="_xlnm.Print_Area" localSheetId="7">'Producer Metrics'!$C$13:$S$124</definedName>
    <definedName name="_xlnm.Print_Area" localSheetId="4">Profit!$C$13:$S$65</definedName>
    <definedName name="_xlnm.Print_Area" localSheetId="0">'READ ME!'!$A$1:$M$94</definedName>
    <definedName name="_xlnm.Print_Area" localSheetId="1">Revenue!$C$13:$S$104</definedName>
    <definedName name="Print_Area_MI" localSheetId="8">Carriers!$A$13:$S$61</definedName>
    <definedName name="Print_Area_MI" localSheetId="6">'Employees and Staffing'!$A$12:$S$26</definedName>
    <definedName name="Print_Area_MI" localSheetId="3">Expenses!$A$13:$S$93</definedName>
    <definedName name="Print_Area_MI" localSheetId="5">Finance!$A$12:$S$31</definedName>
    <definedName name="Print_Area_MI" localSheetId="2">Growth!$C$12:$S$102</definedName>
    <definedName name="Print_Area_MI" localSheetId="7">'Producer Metrics'!$A$12:$S$114</definedName>
    <definedName name="Print_Area_MI" localSheetId="4">Profit!$A$13:$S$55</definedName>
    <definedName name="Print_Area_MI" localSheetId="0">'READ ME!'!$A$6:$N$96</definedName>
    <definedName name="Print_Area_MI" localSheetId="1">Revenue!$C$13:$S$43</definedName>
    <definedName name="_xlnm.Print_Titles" localSheetId="8">Carriers!$3:$12</definedName>
    <definedName name="_xlnm.Print_Titles" localSheetId="6">'Employees and Staffing'!$3:$11</definedName>
    <definedName name="_xlnm.Print_Titles" localSheetId="3">Expenses!$3:$11</definedName>
    <definedName name="_xlnm.Print_Titles" localSheetId="5">Finance!$3:$11</definedName>
    <definedName name="_xlnm.Print_Titles" localSheetId="2">Growth!$3:$11</definedName>
    <definedName name="_xlnm.Print_Titles" localSheetId="7">'Producer Metrics'!$3:$11</definedName>
    <definedName name="_xlnm.Print_Titles" localSheetId="4">Profit!$3:$12</definedName>
    <definedName name="_xlnm.Print_Titles" localSheetId="0">'READ ME!'!$1:$4</definedName>
    <definedName name="_xlnm.Print_Titles" localSheetId="1">Revenue!$3:$12</definedName>
    <definedName name="Print_Titles_MI" localSheetId="0">'READ ME!'!$1:$4</definedName>
    <definedName name="rev_code">Revenue!$A$1</definedName>
    <definedName name="rev_lookup">'READ ME!'!$A$270:$B$277</definedName>
    <definedName name="SHORTNAME">[1]GVar!$R$8</definedName>
    <definedName name="TABLE" localSheetId="8">Carriers!$AB$14:$AI$50</definedName>
    <definedName name="TABLE" localSheetId="6">'Employees and Staffing'!$AB$14:$AI$72</definedName>
    <definedName name="TABLE" localSheetId="3">Expenses!$AB$14:$AI$70</definedName>
    <definedName name="TABLE" localSheetId="5">Finance!$AA$14:$AH$24</definedName>
    <definedName name="TABLE" localSheetId="2">Growth!$AB$14:$AH$84</definedName>
    <definedName name="TABLE" localSheetId="7">'Producer Metrics'!$AB$14:$AI$52</definedName>
    <definedName name="TABLE" localSheetId="4">Profit!$AB$13:$AH$29</definedName>
    <definedName name="TABLE">Revenue!$AB$14:$AI$70</definedName>
    <definedName name="tot_exp">Expenses!$H$90</definedName>
  </definedNames>
  <calcPr calcId="17902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H20" i="10" l="1"/>
  <c r="AG20" i="10"/>
  <c r="AF20" i="10"/>
  <c r="AE20" i="10"/>
  <c r="AD20" i="10"/>
  <c r="AC20" i="10"/>
  <c r="H25" i="10" l="1"/>
  <c r="H19" i="10"/>
  <c r="J91" i="4" l="1"/>
  <c r="J85" i="4"/>
  <c r="J72" i="4"/>
  <c r="J66" i="4"/>
  <c r="J60" i="4"/>
  <c r="J54" i="4"/>
  <c r="J48" i="4"/>
  <c r="H55" i="4" l="1"/>
  <c r="H24" i="14"/>
  <c r="H88" i="8"/>
  <c r="H74" i="8"/>
  <c r="J50" i="8"/>
  <c r="H42" i="8"/>
  <c r="H30" i="8"/>
  <c r="H20" i="8"/>
  <c r="H32" i="8" s="1"/>
  <c r="J78" i="8"/>
  <c r="H146" i="12"/>
  <c r="H144" i="12"/>
  <c r="H90" i="8" l="1"/>
  <c r="H73" i="4" l="1"/>
  <c r="H76" i="4"/>
  <c r="H95" i="4"/>
  <c r="H89" i="4"/>
  <c r="J79" i="4"/>
  <c r="H80" i="4" s="1"/>
  <c r="H70" i="4"/>
  <c r="H67" i="4"/>
  <c r="H64" i="4"/>
  <c r="H58" i="4"/>
  <c r="H52" i="4"/>
  <c r="H49" i="4"/>
  <c r="H86" i="4" l="1"/>
  <c r="H92" i="4"/>
  <c r="O3" i="12" l="1"/>
  <c r="E3" i="12"/>
  <c r="E3" i="14"/>
  <c r="J88" i="8"/>
  <c r="J46" i="8"/>
  <c r="J42" i="8"/>
  <c r="J30" i="8"/>
  <c r="J20" i="8"/>
  <c r="J15" i="8"/>
  <c r="H28" i="4"/>
  <c r="H7" i="14"/>
  <c r="O3" i="14"/>
  <c r="H83" i="4"/>
  <c r="H7" i="6"/>
  <c r="H116" i="9"/>
  <c r="H121" i="9" s="1"/>
  <c r="H7" i="9"/>
  <c r="H7" i="8"/>
  <c r="H7" i="7"/>
  <c r="J19" i="7" s="1"/>
  <c r="J43" i="7"/>
  <c r="J40" i="7"/>
  <c r="J32" i="7"/>
  <c r="J86" i="8"/>
  <c r="J84" i="8"/>
  <c r="J82" i="8"/>
  <c r="J80" i="8"/>
  <c r="J72" i="8"/>
  <c r="J70" i="8"/>
  <c r="J68" i="8"/>
  <c r="J66" i="8"/>
  <c r="J64" i="8"/>
  <c r="J62" i="8"/>
  <c r="J60" i="8"/>
  <c r="J58" i="8"/>
  <c r="J56" i="8"/>
  <c r="J54" i="8"/>
  <c r="J52" i="8"/>
  <c r="J48" i="8"/>
  <c r="J40" i="8"/>
  <c r="J36" i="8"/>
  <c r="J28" i="8"/>
  <c r="J26" i="8"/>
  <c r="J24" i="8"/>
  <c r="J22" i="8"/>
  <c r="J17" i="8"/>
  <c r="J61" i="10"/>
  <c r="J58" i="10"/>
  <c r="J51" i="10"/>
  <c r="J87" i="9"/>
  <c r="J49" i="9"/>
  <c r="O3" i="8"/>
  <c r="O3" i="6"/>
  <c r="O3" i="7"/>
  <c r="O3" i="9"/>
  <c r="O3" i="10"/>
  <c r="E3" i="10"/>
  <c r="E3" i="9"/>
  <c r="E3" i="7"/>
  <c r="E3" i="6"/>
  <c r="E3" i="8"/>
  <c r="J37" i="4"/>
  <c r="J34" i="4"/>
  <c r="J48" i="10"/>
  <c r="H48" i="10" s="1"/>
  <c r="J42" i="6"/>
  <c r="J39" i="6"/>
  <c r="J34" i="6"/>
  <c r="J32" i="6"/>
  <c r="H18" i="6"/>
  <c r="H19" i="6"/>
  <c r="H20" i="6"/>
  <c r="J54" i="10"/>
  <c r="J34" i="10"/>
  <c r="J32" i="10"/>
  <c r="J68" i="9"/>
  <c r="J30" i="9"/>
  <c r="H7" i="10"/>
  <c r="H7" i="12"/>
  <c r="H123" i="9" l="1"/>
  <c r="J38" i="8"/>
  <c r="J74" i="8"/>
  <c r="J18" i="4"/>
  <c r="H61" i="4"/>
  <c r="J25" i="4"/>
  <c r="J23" i="4"/>
  <c r="J20" i="4"/>
  <c r="J17" i="4"/>
  <c r="J29" i="4"/>
  <c r="H30" i="4"/>
  <c r="J21" i="4"/>
  <c r="J16" i="4"/>
  <c r="J26" i="4"/>
  <c r="J22" i="4"/>
  <c r="J28" i="4"/>
  <c r="J15" i="4"/>
  <c r="J32" i="8" l="1"/>
  <c r="J30" i="4"/>
  <c r="J90" i="8" l="1"/>
  <c r="H13" i="6"/>
  <c r="H23" i="6" s="1"/>
  <c r="J13" i="6" l="1"/>
  <c r="H46" i="6"/>
  <c r="J46" i="6" s="1"/>
  <c r="H17" i="6"/>
  <c r="H16" i="6" s="1"/>
  <c r="J16" i="6" s="1"/>
  <c r="H52" i="6" l="1"/>
  <c r="J52" i="6" s="1"/>
  <c r="H57" i="6" s="1"/>
  <c r="J23" i="6"/>
  <c r="N5" i="4"/>
  <c r="L98" i="12"/>
  <c r="P98" i="12" s="1"/>
  <c r="L165" i="12"/>
  <c r="P165" i="12" s="1"/>
  <c r="L33" i="14"/>
  <c r="P33" i="14" s="1"/>
  <c r="L21" i="10"/>
  <c r="P21" i="10" s="1"/>
  <c r="L178" i="12"/>
  <c r="P178" i="12" s="1"/>
  <c r="L25" i="4"/>
  <c r="P25" i="4"/>
  <c r="L78" i="9"/>
  <c r="P78" i="9" s="1"/>
  <c r="L123" i="9"/>
  <c r="P123" i="9" s="1"/>
  <c r="L21" i="4"/>
  <c r="P21" i="4" s="1"/>
  <c r="L88" i="4"/>
  <c r="P88" i="4" s="1"/>
  <c r="L74" i="4"/>
  <c r="P74" i="4"/>
  <c r="L82" i="4"/>
  <c r="P82" i="4" s="1"/>
  <c r="L36" i="4"/>
  <c r="P36" i="4"/>
  <c r="L69" i="4"/>
  <c r="P69" i="4" s="1"/>
  <c r="L68" i="4"/>
  <c r="P68" i="4"/>
  <c r="L64" i="4"/>
  <c r="P64" i="4" s="1"/>
  <c r="L55" i="4"/>
  <c r="P55" i="4"/>
  <c r="L49" i="4"/>
  <c r="P49" i="4" s="1"/>
  <c r="L104" i="4"/>
  <c r="P104" i="4"/>
  <c r="L83" i="4"/>
  <c r="P83" i="4" s="1"/>
  <c r="L23" i="6"/>
  <c r="P23" i="6" s="1"/>
  <c r="L15" i="4"/>
  <c r="P15" i="4"/>
  <c r="L20" i="4"/>
  <c r="P20" i="4" s="1"/>
  <c r="L75" i="4"/>
  <c r="P75" i="4"/>
  <c r="L63" i="4"/>
  <c r="P63" i="4" s="1"/>
  <c r="L43" i="4"/>
  <c r="P43" i="4"/>
  <c r="L94" i="4"/>
  <c r="P94" i="4" s="1"/>
  <c r="L57" i="4"/>
  <c r="P57" i="4"/>
  <c r="L56" i="4"/>
  <c r="P56" i="4" s="1"/>
  <c r="L23" i="12"/>
  <c r="P23" i="12" s="1"/>
  <c r="L58" i="4"/>
  <c r="P58" i="4" s="1"/>
  <c r="L67" i="4"/>
  <c r="P67" i="4"/>
  <c r="L73" i="4"/>
  <c r="P73" i="4" s="1"/>
  <c r="L101" i="4"/>
  <c r="P101" i="4"/>
  <c r="L54" i="10"/>
  <c r="P54" i="10" s="1"/>
  <c r="L57" i="6"/>
  <c r="P57" i="6" s="1"/>
  <c r="L37" i="4"/>
  <c r="P37" i="4"/>
  <c r="L26" i="4"/>
  <c r="P26" i="4" s="1"/>
  <c r="L18" i="4"/>
  <c r="P18" i="4"/>
  <c r="L29" i="4"/>
  <c r="P29" i="4"/>
  <c r="L52" i="6"/>
  <c r="P52" i="6" s="1"/>
  <c r="L17" i="4"/>
  <c r="P17" i="4"/>
  <c r="L54" i="12"/>
  <c r="P54" i="12" s="1"/>
  <c r="L101" i="12"/>
  <c r="P101" i="12" s="1"/>
  <c r="L57" i="14"/>
  <c r="P57" i="14" s="1"/>
  <c r="L39" i="14"/>
  <c r="P39" i="14" s="1"/>
  <c r="L91" i="9"/>
  <c r="P91" i="9" s="1"/>
  <c r="L24" i="9"/>
  <c r="P24" i="9" s="1"/>
  <c r="L23" i="4"/>
  <c r="P23" i="4" s="1"/>
  <c r="L28" i="4"/>
  <c r="P28" i="4"/>
  <c r="L30" i="4"/>
  <c r="P30" i="4" s="1"/>
  <c r="L22" i="4"/>
  <c r="P22" i="4" s="1"/>
  <c r="L38" i="4"/>
  <c r="P38" i="4"/>
  <c r="L50" i="4"/>
  <c r="P50" i="4" s="1"/>
  <c r="L62" i="4"/>
  <c r="P62" i="4"/>
  <c r="L93" i="4"/>
  <c r="P93" i="4" s="1"/>
  <c r="L42" i="4"/>
  <c r="P42" i="4"/>
  <c r="L152" i="12"/>
  <c r="P152" i="12" s="1"/>
  <c r="L52" i="4"/>
  <c r="P52" i="4"/>
  <c r="L80" i="4"/>
  <c r="P80" i="4" s="1"/>
  <c r="L95" i="4"/>
  <c r="P95" i="4"/>
  <c r="L98" i="4"/>
  <c r="P98" i="4" s="1"/>
  <c r="L19" i="10"/>
  <c r="P19" i="10" s="1"/>
  <c r="L14" i="7"/>
  <c r="P14" i="7"/>
  <c r="L61" i="4"/>
  <c r="P61" i="4" s="1"/>
  <c r="L71" i="12"/>
  <c r="P71" i="12" s="1"/>
  <c r="L42" i="12"/>
  <c r="P42" i="12" s="1"/>
  <c r="L91" i="12"/>
  <c r="P91" i="12" s="1"/>
  <c r="L18" i="14"/>
  <c r="P18" i="14" s="1"/>
  <c r="L17" i="10"/>
  <c r="P17" i="10"/>
  <c r="L59" i="9"/>
  <c r="P59" i="9" s="1"/>
  <c r="L82" i="9"/>
  <c r="P82" i="9"/>
  <c r="L17" i="9"/>
  <c r="P17" i="9" s="1"/>
  <c r="L81" i="9"/>
  <c r="P81" i="9"/>
  <c r="L87" i="4"/>
  <c r="P87" i="4"/>
  <c r="L35" i="4"/>
  <c r="P35" i="4" s="1"/>
  <c r="L51" i="4"/>
  <c r="P51" i="4"/>
  <c r="L81" i="4"/>
  <c r="P81" i="4" s="1"/>
  <c r="L39" i="4"/>
  <c r="P39" i="4"/>
  <c r="L100" i="12"/>
  <c r="P100" i="12" s="1"/>
  <c r="L46" i="12"/>
  <c r="P46" i="12"/>
  <c r="L89" i="4"/>
  <c r="P89" i="4" s="1"/>
  <c r="L70" i="4"/>
  <c r="P70" i="4"/>
  <c r="L76" i="4"/>
  <c r="P76" i="4" s="1"/>
  <c r="L86" i="4"/>
  <c r="P86" i="4"/>
  <c r="L92" i="4"/>
  <c r="P92" i="4" s="1"/>
  <c r="A1" i="14"/>
  <c r="L71" i="14" s="1"/>
  <c r="P71" i="14" s="1"/>
  <c r="L21" i="14"/>
  <c r="P21" i="14" s="1"/>
  <c r="L58" i="10"/>
  <c r="P58" i="10"/>
  <c r="A1" i="10"/>
  <c r="L61" i="10" s="1"/>
  <c r="P61" i="10" s="1"/>
  <c r="L41" i="10"/>
  <c r="P41" i="10"/>
  <c r="A1" i="9"/>
  <c r="L39" i="9" s="1"/>
  <c r="P39" i="9" s="1"/>
  <c r="L53" i="6"/>
  <c r="P53" i="6" s="1"/>
  <c r="L40" i="7"/>
  <c r="P40" i="7"/>
  <c r="L34" i="4"/>
  <c r="P34" i="4"/>
  <c r="L16" i="4"/>
  <c r="P16" i="4" s="1"/>
  <c r="A1" i="6"/>
  <c r="L58" i="6" s="1"/>
  <c r="P58" i="6" s="1"/>
  <c r="L16" i="6"/>
  <c r="P16" i="6"/>
  <c r="L20" i="7"/>
  <c r="P20" i="7" s="1"/>
  <c r="A1" i="12"/>
  <c r="L68" i="12" s="1"/>
  <c r="P68" i="12" s="1"/>
  <c r="L184" i="12"/>
  <c r="P184" i="12" s="1"/>
  <c r="A1" i="7"/>
  <c r="L13" i="7" s="1"/>
  <c r="P13" i="7" s="1"/>
  <c r="L44" i="7"/>
  <c r="P44" i="7"/>
  <c r="A1" i="8"/>
  <c r="N5" i="8" s="1"/>
  <c r="L75" i="12" l="1"/>
  <c r="P75" i="12" s="1"/>
  <c r="L36" i="8"/>
  <c r="P36" i="8" s="1"/>
  <c r="L78" i="8"/>
  <c r="P78" i="8" s="1"/>
  <c r="L55" i="9"/>
  <c r="P55" i="9" s="1"/>
  <c r="L74" i="9"/>
  <c r="P74" i="9" s="1"/>
  <c r="L45" i="14"/>
  <c r="P45" i="14" s="1"/>
  <c r="L32" i="12"/>
  <c r="P32" i="12" s="1"/>
  <c r="L40" i="12"/>
  <c r="P40" i="12" s="1"/>
  <c r="L88" i="12"/>
  <c r="P88" i="12" s="1"/>
  <c r="L97" i="9"/>
  <c r="P97" i="9" s="1"/>
  <c r="L17" i="6"/>
  <c r="P17" i="6" s="1"/>
  <c r="L15" i="10"/>
  <c r="P15" i="10" s="1"/>
  <c r="L33" i="12"/>
  <c r="P33" i="12" s="1"/>
  <c r="L14" i="6"/>
  <c r="P14" i="6" s="1"/>
  <c r="L188" i="12"/>
  <c r="P188" i="12" s="1"/>
  <c r="L64" i="8"/>
  <c r="P64" i="8" s="1"/>
  <c r="L21" i="9"/>
  <c r="P21" i="9" s="1"/>
  <c r="L68" i="9"/>
  <c r="P68" i="9" s="1"/>
  <c r="L44" i="10"/>
  <c r="P44" i="10" s="1"/>
  <c r="L19" i="14"/>
  <c r="P19" i="14" s="1"/>
  <c r="L48" i="12"/>
  <c r="P48" i="12" s="1"/>
  <c r="L86" i="12"/>
  <c r="P86" i="12" s="1"/>
  <c r="L41" i="7"/>
  <c r="P41" i="7" s="1"/>
  <c r="L62" i="8"/>
  <c r="P62" i="8" s="1"/>
  <c r="L175" i="12"/>
  <c r="P175" i="12" s="1"/>
  <c r="L169" i="12"/>
  <c r="P169" i="12" s="1"/>
  <c r="L179" i="12"/>
  <c r="P179" i="12" s="1"/>
  <c r="L70" i="8"/>
  <c r="P70" i="8" s="1"/>
  <c r="L43" i="9"/>
  <c r="P43" i="9" s="1"/>
  <c r="L98" i="9"/>
  <c r="P98" i="9" s="1"/>
  <c r="L41" i="14"/>
  <c r="P41" i="14" s="1"/>
  <c r="L67" i="14"/>
  <c r="P67" i="14" s="1"/>
  <c r="L21" i="12"/>
  <c r="P21" i="12" s="1"/>
  <c r="L18" i="12"/>
  <c r="P18" i="12" s="1"/>
  <c r="L68" i="8"/>
  <c r="P68" i="8" s="1"/>
  <c r="L32" i="10"/>
  <c r="P32" i="10" s="1"/>
  <c r="L89" i="12"/>
  <c r="P89" i="12" s="1"/>
  <c r="L90" i="8"/>
  <c r="P90" i="8" s="1"/>
  <c r="L101" i="9"/>
  <c r="P101" i="9" s="1"/>
  <c r="N5" i="9"/>
  <c r="N5" i="10"/>
  <c r="L26" i="12"/>
  <c r="P26" i="12" s="1"/>
  <c r="N5" i="12"/>
  <c r="L48" i="8"/>
  <c r="P48" i="8" s="1"/>
  <c r="L38" i="8"/>
  <c r="P38" i="8" s="1"/>
  <c r="L40" i="8"/>
  <c r="P40" i="8" s="1"/>
  <c r="L124" i="9"/>
  <c r="P124" i="9" s="1"/>
  <c r="L43" i="7"/>
  <c r="P43" i="7" s="1"/>
  <c r="L60" i="8"/>
  <c r="P60" i="8" s="1"/>
  <c r="L22" i="14"/>
  <c r="P22" i="14" s="1"/>
  <c r="L174" i="12"/>
  <c r="P174" i="12" s="1"/>
  <c r="L80" i="8"/>
  <c r="P80" i="8" s="1"/>
  <c r="L88" i="8"/>
  <c r="P88" i="8" s="1"/>
  <c r="L25" i="9"/>
  <c r="P25" i="9" s="1"/>
  <c r="L58" i="9"/>
  <c r="P58" i="9" s="1"/>
  <c r="L31" i="14"/>
  <c r="P31" i="14" s="1"/>
  <c r="L53" i="14"/>
  <c r="P53" i="14" s="1"/>
  <c r="L94" i="12"/>
  <c r="P94" i="12" s="1"/>
  <c r="L62" i="12"/>
  <c r="P62" i="12" s="1"/>
  <c r="L86" i="8"/>
  <c r="P86" i="8" s="1"/>
  <c r="L55" i="12"/>
  <c r="P55" i="12" s="1"/>
  <c r="L63" i="9"/>
  <c r="P63" i="9" s="1"/>
  <c r="L74" i="8"/>
  <c r="P74" i="8" s="1"/>
  <c r="N5" i="7"/>
  <c r="L39" i="12"/>
  <c r="P39" i="12" s="1"/>
  <c r="L56" i="8"/>
  <c r="P56" i="8" s="1"/>
  <c r="L20" i="8"/>
  <c r="P20" i="8" s="1"/>
  <c r="L58" i="8"/>
  <c r="P58" i="8" s="1"/>
  <c r="L87" i="9"/>
  <c r="P87" i="9" s="1"/>
  <c r="N5" i="6"/>
  <c r="L72" i="8"/>
  <c r="P72" i="8" s="1"/>
  <c r="L29" i="14"/>
  <c r="P29" i="14" s="1"/>
  <c r="L65" i="14"/>
  <c r="P65" i="14" s="1"/>
  <c r="L151" i="12"/>
  <c r="P151" i="12" s="1"/>
  <c r="L26" i="8"/>
  <c r="P26" i="8" s="1"/>
  <c r="L15" i="14"/>
  <c r="P15" i="14" s="1"/>
  <c r="L164" i="12"/>
  <c r="P164" i="12" s="1"/>
  <c r="L159" i="12"/>
  <c r="P159" i="12" s="1"/>
  <c r="L160" i="12"/>
  <c r="P160" i="12" s="1"/>
  <c r="L82" i="8"/>
  <c r="P82" i="8" s="1"/>
  <c r="L63" i="14"/>
  <c r="P63" i="14" s="1"/>
  <c r="L42" i="8"/>
  <c r="P42" i="8" s="1"/>
  <c r="L52" i="8"/>
  <c r="P52" i="8" s="1"/>
  <c r="L62" i="9"/>
  <c r="P62" i="9" s="1"/>
  <c r="L44" i="9"/>
  <c r="P44" i="9" s="1"/>
  <c r="L43" i="14"/>
  <c r="P43" i="14" s="1"/>
  <c r="L78" i="12"/>
  <c r="P78" i="12" s="1"/>
  <c r="L17" i="12"/>
  <c r="P17" i="12" s="1"/>
  <c r="L49" i="12"/>
  <c r="P49" i="12" s="1"/>
  <c r="L47" i="6"/>
  <c r="P47" i="6" s="1"/>
  <c r="L23" i="10"/>
  <c r="P23" i="10" s="1"/>
  <c r="L156" i="12"/>
  <c r="P156" i="12" s="1"/>
  <c r="L66" i="8"/>
  <c r="P66" i="8" s="1"/>
  <c r="L28" i="8"/>
  <c r="P28" i="8" s="1"/>
  <c r="L20" i="9"/>
  <c r="P20" i="9" s="1"/>
  <c r="L28" i="9"/>
  <c r="P28" i="9" s="1"/>
  <c r="L59" i="14"/>
  <c r="P59" i="14" s="1"/>
  <c r="L69" i="12"/>
  <c r="P69" i="12" s="1"/>
  <c r="L65" i="12"/>
  <c r="P65" i="12" s="1"/>
  <c r="L20" i="12"/>
  <c r="P20" i="12" s="1"/>
  <c r="L19" i="7"/>
  <c r="P19" i="7" s="1"/>
  <c r="L25" i="10"/>
  <c r="P25" i="10" s="1"/>
  <c r="L24" i="12"/>
  <c r="P24" i="12" s="1"/>
  <c r="L183" i="12"/>
  <c r="P183" i="12" s="1"/>
  <c r="L77" i="9"/>
  <c r="P77" i="9" s="1"/>
  <c r="N5" i="14"/>
  <c r="L77" i="12"/>
  <c r="P77" i="12" s="1"/>
  <c r="L30" i="8"/>
  <c r="P30" i="8" s="1"/>
  <c r="L54" i="8"/>
  <c r="P54" i="8" s="1"/>
  <c r="L51" i="14"/>
  <c r="P51" i="14" s="1"/>
  <c r="L66" i="12"/>
  <c r="P66" i="12" s="1"/>
  <c r="L189" i="12"/>
  <c r="P189" i="12" s="1"/>
  <c r="L102" i="9"/>
  <c r="P102" i="9" s="1"/>
  <c r="L51" i="10"/>
  <c r="P51" i="10" s="1"/>
  <c r="L36" i="9"/>
  <c r="P36" i="9" s="1"/>
  <c r="L17" i="8"/>
  <c r="P17" i="8" s="1"/>
  <c r="L22" i="8"/>
  <c r="P22" i="8" s="1"/>
  <c r="L25" i="14"/>
  <c r="P25" i="14" s="1"/>
  <c r="L43" i="12"/>
  <c r="P43" i="12" s="1"/>
  <c r="L95" i="12"/>
  <c r="P95" i="12" s="1"/>
  <c r="L50" i="8"/>
  <c r="P50" i="8" s="1"/>
  <c r="L30" i="12"/>
  <c r="P30" i="12" s="1"/>
  <c r="L33" i="7"/>
  <c r="P33" i="7" s="1"/>
  <c r="L84" i="8"/>
  <c r="P84" i="8" s="1"/>
  <c r="L40" i="9"/>
  <c r="P40" i="9" s="1"/>
  <c r="L85" i="9"/>
  <c r="P85" i="9" s="1"/>
  <c r="L55" i="14"/>
  <c r="P55" i="14" s="1"/>
  <c r="L24" i="14"/>
  <c r="P24" i="14" s="1"/>
  <c r="L29" i="12"/>
  <c r="P29" i="12" s="1"/>
  <c r="L51" i="12"/>
  <c r="P51" i="12" s="1"/>
  <c r="L32" i="8"/>
  <c r="P32" i="8" s="1"/>
  <c r="L32" i="7"/>
  <c r="P32" i="7" s="1"/>
  <c r="L27" i="10"/>
  <c r="P27" i="10" s="1"/>
  <c r="L63" i="12"/>
  <c r="P63" i="12" s="1"/>
  <c r="L97" i="12"/>
  <c r="P97" i="12" s="1"/>
  <c r="L13" i="6"/>
  <c r="P13" i="6" s="1"/>
  <c r="L24" i="8"/>
  <c r="P24" i="8" s="1"/>
  <c r="L66" i="9"/>
  <c r="P66" i="9" s="1"/>
  <c r="L47" i="9"/>
  <c r="P47" i="9" s="1"/>
  <c r="L39" i="10"/>
  <c r="P39" i="10" s="1"/>
  <c r="L47" i="14"/>
  <c r="P47" i="14" s="1"/>
  <c r="L155" i="12"/>
  <c r="P155" i="12" s="1"/>
  <c r="L45" i="12"/>
  <c r="P45" i="12" s="1"/>
  <c r="L74" i="12"/>
  <c r="P74" i="12" s="1"/>
  <c r="L46" i="6"/>
  <c r="P46" i="6" s="1"/>
  <c r="L46" i="8"/>
  <c r="P46" i="8" s="1"/>
  <c r="L69" i="14"/>
  <c r="P69" i="14" s="1"/>
  <c r="L52" i="12"/>
  <c r="P52" i="12" s="1"/>
  <c r="L15" i="8"/>
  <c r="P15" i="8" s="1"/>
  <c r="L49" i="9"/>
  <c r="P49" i="9" s="1"/>
  <c r="L30" i="9"/>
  <c r="P30" i="9" s="1"/>
  <c r="L34" i="10"/>
  <c r="P34" i="10" s="1"/>
  <c r="L170" i="12"/>
  <c r="P170" i="12" s="1"/>
  <c r="L92" i="12"/>
  <c r="P92" i="12" s="1"/>
  <c r="L85" i="12"/>
  <c r="P85" i="12" s="1"/>
  <c r="L24" i="6"/>
  <c r="P24" i="6" s="1"/>
  <c r="L27" i="12"/>
  <c r="P27" i="12" s="1"/>
  <c r="L72" i="12"/>
  <c r="P72" i="12" s="1"/>
</calcChain>
</file>

<file path=xl/sharedStrings.xml><?xml version="1.0" encoding="utf-8"?>
<sst xmlns="http://schemas.openxmlformats.org/spreadsheetml/2006/main" count="1667" uniqueCount="551">
  <si>
    <t>Agency:</t>
  </si>
  <si>
    <t xml:space="preserve">Date: </t>
  </si>
  <si>
    <t xml:space="preserve"> Your</t>
  </si>
  <si>
    <t xml:space="preserve">  BEST  PRACTICES   </t>
  </si>
  <si>
    <t>Perform.</t>
  </si>
  <si>
    <t>Action</t>
  </si>
  <si>
    <t>Results</t>
  </si>
  <si>
    <t>Reference</t>
  </si>
  <si>
    <t xml:space="preserve">   Gap</t>
  </si>
  <si>
    <t>Needed</t>
  </si>
  <si>
    <t>UNDER</t>
  </si>
  <si>
    <t>%</t>
  </si>
  <si>
    <t>Average</t>
  </si>
  <si>
    <t>Individual Life &amp; Health</t>
  </si>
  <si>
    <t>Miscellaneous</t>
  </si>
  <si>
    <t>*</t>
  </si>
  <si>
    <t xml:space="preserve">  TOTAL REVENUES</t>
  </si>
  <si>
    <t xml:space="preserve">  NET REVENUES</t>
  </si>
  <si>
    <t>Top 25 %</t>
  </si>
  <si>
    <t>$</t>
  </si>
  <si>
    <t xml:space="preserve"> </t>
  </si>
  <si>
    <t xml:space="preserve">  BEST  PRACTICES</t>
  </si>
  <si>
    <t>Description</t>
  </si>
  <si>
    <t>XXXXXXXX</t>
  </si>
  <si>
    <t>XXXXXX</t>
  </si>
  <si>
    <t>XXXXXXX</t>
  </si>
  <si>
    <t>Your</t>
  </si>
  <si>
    <t>PERCENT</t>
  </si>
  <si>
    <t xml:space="preserve">Displayed with one decimal place.  </t>
  </si>
  <si>
    <t>DOLLAR</t>
  </si>
  <si>
    <t>NUMBER</t>
  </si>
  <si>
    <t>TOTAL</t>
  </si>
  <si>
    <t>Gap</t>
  </si>
  <si>
    <t xml:space="preserve"> : 1</t>
  </si>
  <si>
    <t>.</t>
  </si>
  <si>
    <t>Total Payroll</t>
  </si>
  <si>
    <t>Telephone</t>
  </si>
  <si>
    <t>Postage</t>
  </si>
  <si>
    <t>Supplies / Printing</t>
  </si>
  <si>
    <t>Dues/Subs./Contributions</t>
  </si>
  <si>
    <t>Taxes / Licenses</t>
  </si>
  <si>
    <t>Insurance</t>
  </si>
  <si>
    <t>Professional Fees</t>
  </si>
  <si>
    <t>Outside Services</t>
  </si>
  <si>
    <t>Education / Training</t>
  </si>
  <si>
    <t>Amortization</t>
  </si>
  <si>
    <t>Officer Life</t>
  </si>
  <si>
    <t>Interest</t>
  </si>
  <si>
    <t>Other</t>
  </si>
  <si>
    <t>Revenue Per Employee</t>
  </si>
  <si>
    <t>Spread Per Employee</t>
  </si>
  <si>
    <t>INSURANCE</t>
  </si>
  <si>
    <t>Largest Commission Account</t>
  </si>
  <si>
    <t>% of Agencies Acquiring</t>
  </si>
  <si>
    <t>Avg. Commissions Acquired</t>
  </si>
  <si>
    <t>Investment Income</t>
  </si>
  <si>
    <t>Pre-Tax Profit</t>
  </si>
  <si>
    <t>Number of Total Employees</t>
  </si>
  <si>
    <t># Validated Producers</t>
  </si>
  <si>
    <t>(Commissions)</t>
  </si>
  <si>
    <t>Average Pay ($)</t>
  </si>
  <si>
    <t xml:space="preserve">NUMBER OF P&amp;C CARRIERS </t>
  </si>
  <si>
    <t>A current ratio greater than 1:1 indicates that cash and assets with short-term maturities are sufficient</t>
  </si>
  <si>
    <t>This factor measures the collection practices of an agency, with a lower ratio representing more timely collections.</t>
  </si>
  <si>
    <t xml:space="preserve">Best Practices Revenue Category: </t>
  </si>
  <si>
    <t xml:space="preserve">Commercial P&amp;C </t>
  </si>
  <si>
    <t xml:space="preserve">Personal P&amp;C </t>
  </si>
  <si>
    <t>T &amp; E/Conventions</t>
  </si>
  <si>
    <t>Advertising &amp; Promotions</t>
  </si>
  <si>
    <t>TOTAL PERSONAL CARRIERS</t>
  </si>
  <si>
    <t>ABOUT THIS WORKBOOK</t>
  </si>
  <si>
    <t>Code</t>
  </si>
  <si>
    <t>Annual Revenues</t>
  </si>
  <si>
    <t>STANDARD COLUMN HEADINGS</t>
  </si>
  <si>
    <t>Definitions for the column headings:</t>
  </si>
  <si>
    <t>Reagan Consulting.  Clarification on any of the study results can be directed to:</t>
  </si>
  <si>
    <t>REAGAN CONSULTING</t>
  </si>
  <si>
    <t>ATLANTA, GA 30305</t>
  </si>
  <si>
    <t>PHONE:</t>
  </si>
  <si>
    <t>404-233-5545</t>
  </si>
  <si>
    <t>FAX:</t>
  </si>
  <si>
    <t>404-237-5996</t>
  </si>
  <si>
    <t>EMAIL:</t>
  </si>
  <si>
    <t>info@reaganconsulting.com</t>
  </si>
  <si>
    <t>THIS PAGE CONTAINS IMPORTANT INFORMATION THAT WILL AID YOU IN USING THIS WORKBOOK.</t>
  </si>
  <si>
    <t>HOWEVER, A WORKING KNOWLEDGE OF MICROSOFT EXCEL IS ASSUMED.  WE RECOMMEND</t>
  </si>
  <si>
    <t>THAT YOU PRINT THIS PAGE TO USE AS A REFERENCE GUIDE.</t>
  </si>
  <si>
    <t>The following columns appear on each worksheet:</t>
  </si>
  <si>
    <t>CHANGING WORKSHEET SETTINGS</t>
  </si>
  <si>
    <t>Performance</t>
  </si>
  <si>
    <t>There are three basic types of data found in this workbook:</t>
  </si>
  <si>
    <t>Percentage totals are typically 100.0%.</t>
  </si>
  <si>
    <t xml:space="preserve">Bad Debts </t>
  </si>
  <si>
    <t>CARRIERS</t>
  </si>
  <si>
    <t>REVENUES</t>
  </si>
  <si>
    <t>% OF REVENUE BY SOURCE</t>
  </si>
  <si>
    <t>% OF REVENUE DERIVED FROM LARGEST ACCOUNTS</t>
  </si>
  <si>
    <t>REVENUES DERIVED FROM ACQUISITIONS MADE IN LAST 12 MONTHS</t>
  </si>
  <si>
    <t>PROFITABILITY RATIOS</t>
  </si>
  <si>
    <t>PRODUCTIVITY</t>
  </si>
  <si>
    <t>PRODUCER PRODUCTIVITY</t>
  </si>
  <si>
    <t>COMMERCIAL P&amp;C PRODUCER</t>
  </si>
  <si>
    <t>Over $25,000,000</t>
  </si>
  <si>
    <t>$1,250,000 to $2,500,000</t>
  </si>
  <si>
    <t>$2,500,000 to $5,000,000</t>
  </si>
  <si>
    <t>$5,000,000 to $10,000,000</t>
  </si>
  <si>
    <t>$10,000,000 to $25,000,000</t>
  </si>
  <si>
    <t xml:space="preserve">OVER  </t>
  </si>
  <si>
    <t>Largest P&amp;C Carrier</t>
  </si>
  <si>
    <t>3 Largest P&amp;C Carriers</t>
  </si>
  <si>
    <t>Largest GL&amp;H Carrier</t>
  </si>
  <si>
    <t>3 Largest GL&amp;H Carriers</t>
  </si>
  <si>
    <t>Retirement</t>
  </si>
  <si>
    <t>Annual Pay as % of Book</t>
  </si>
  <si>
    <t>Property &amp; Casualty</t>
  </si>
  <si>
    <t>Commercial Commissions + Fees</t>
  </si>
  <si>
    <t>Bonds</t>
  </si>
  <si>
    <t>Personal Commissions + Fees</t>
  </si>
  <si>
    <t>Contingent / Bonus</t>
  </si>
  <si>
    <t>Life &amp; Health / Financial</t>
  </si>
  <si>
    <t>Bonus / Overrides</t>
  </si>
  <si>
    <t>Action Needed</t>
  </si>
  <si>
    <t>Your Results</t>
  </si>
  <si>
    <t>BP Results</t>
  </si>
  <si>
    <t>= Current fiscal year-end New Business Revenue divided by prior fiscal year-end Total Revenue for line of business</t>
  </si>
  <si>
    <t>= Current fiscal year-end Acquired Revenue divided by prior fiscal year-end Total Revenue by line of business</t>
  </si>
  <si>
    <t>10 Largest Commission Accounts - High</t>
  </si>
  <si>
    <t>10 Largest Commission - Low</t>
  </si>
  <si>
    <t>Largest Commission Account - High</t>
  </si>
  <si>
    <t>Largest Commission Account - Low</t>
  </si>
  <si>
    <t>10 Largest Commission Accounts</t>
  </si>
  <si>
    <t>(for calculations &amp; to reconcile)</t>
  </si>
  <si>
    <t xml:space="preserve">Invalid Revenue Code! </t>
  </si>
  <si>
    <t>Total Receivables</t>
  </si>
  <si>
    <t>Total Insurance Company Payables</t>
  </si>
  <si>
    <t>Aged Receivables</t>
  </si>
  <si>
    <t>FINANCIAL STABILITY</t>
  </si>
  <si>
    <t>Liquidity / Current Ratio</t>
  </si>
  <si>
    <t>Tangible Net Worth</t>
  </si>
  <si>
    <t>Receivables</t>
  </si>
  <si>
    <t>Receivables to Payables Ratio</t>
  </si>
  <si>
    <t>Compensation Per Employee</t>
  </si>
  <si>
    <t>Avg. New Comm Produced per Year</t>
  </si>
  <si>
    <t>NET REVENUES FROM:</t>
  </si>
  <si>
    <t>Total Benefits</t>
  </si>
  <si>
    <t>=Total Net Revenues - Total Expenses</t>
  </si>
  <si>
    <t>=Pre-Tax Profit</t>
  </si>
  <si>
    <t xml:space="preserve">    minus contingents</t>
  </si>
  <si>
    <t xml:space="preserve">    minus bonus income</t>
  </si>
  <si>
    <t xml:space="preserve">    minus investment income</t>
  </si>
  <si>
    <t>Operating Pre-Tax Profit</t>
  </si>
  <si>
    <t>EBITDA</t>
  </si>
  <si>
    <t>Pro Forma Adjustments</t>
  </si>
  <si>
    <t>If agency were owned by a third party, enter expenses that would not be paid:</t>
  </si>
  <si>
    <t>Bonus / Compensation paid last fiscal year</t>
  </si>
  <si>
    <t>Enter revenues or expenses that will not occur in future years:</t>
  </si>
  <si>
    <t>One-time extraordinary revenues</t>
  </si>
  <si>
    <t>earned last fiscal year</t>
  </si>
  <si>
    <t>One-time extraordinary expenses</t>
  </si>
  <si>
    <t>incurred last fiscal year</t>
  </si>
  <si>
    <t>Pro Forma Pre-Tax Profit</t>
  </si>
  <si>
    <t>Pro Forma EBITDA</t>
  </si>
  <si>
    <t xml:space="preserve">Total Personal Lines Commissions </t>
  </si>
  <si>
    <t>Placed in Carrier Service Centers</t>
  </si>
  <si>
    <t xml:space="preserve">Total Commercial Lines Commissions </t>
  </si>
  <si>
    <t>Perks or Other Benefits paid last fiscal year</t>
  </si>
  <si>
    <t>The agency's pre-tax profit when discretionary expenses (bonuses,</t>
  </si>
  <si>
    <t>solely on ownership, are removed, (i.e., removing expenses that would</t>
  </si>
  <si>
    <t>not be incurred if a third party owned the agency).</t>
  </si>
  <si>
    <t xml:space="preserve">enter $ amount   </t>
  </si>
  <si>
    <t>% of NR</t>
  </si>
  <si>
    <t xml:space="preserve">enter amount   </t>
  </si>
  <si>
    <t>% of Rev</t>
  </si>
  <si>
    <t>For Largest Single P&amp;C Carrier Commissions entered above,</t>
  </si>
  <si>
    <t>Personal</t>
  </si>
  <si>
    <t>Small Commercial</t>
  </si>
  <si>
    <t>Mid/Large Commercial</t>
  </si>
  <si>
    <t>please break down amount by Line of Business:</t>
  </si>
  <si>
    <t>legend</t>
  </si>
  <si>
    <t>Investment</t>
  </si>
  <si>
    <t>Misc</t>
  </si>
  <si>
    <t>EE Payroll</t>
  </si>
  <si>
    <t>Outside Prod Payroll</t>
  </si>
  <si>
    <t>Payroll Taxes</t>
  </si>
  <si>
    <t>Total Comp</t>
  </si>
  <si>
    <t>T&amp;E/Conventions</t>
  </si>
  <si>
    <t>Advertising/Promotions</t>
  </si>
  <si>
    <t>Supplies/Printing</t>
  </si>
  <si>
    <t>Dues/Subs/Contr</t>
  </si>
  <si>
    <t>Taxes/Licenses</t>
  </si>
  <si>
    <t>Prof Fees</t>
  </si>
  <si>
    <t>Bad Debts</t>
  </si>
  <si>
    <t>Education/Training</t>
  </si>
  <si>
    <t>Total Expenses</t>
  </si>
  <si>
    <t>pre-tax profit</t>
  </si>
  <si>
    <t>operating pre-tax profit</t>
  </si>
  <si>
    <t>pro forma pre-tax profit</t>
  </si>
  <si>
    <t>pro forma EBITDA</t>
  </si>
  <si>
    <t>Liquidity/Current Ratio</t>
  </si>
  <si>
    <t>Rec to Pay Ratio</t>
  </si>
  <si>
    <t>% Rec Aged past 60 days</t>
  </si>
  <si>
    <t>% Rec Aged past 90 days</t>
  </si>
  <si>
    <t xml:space="preserve">The tangible net worth is an important measure as it represents the net value </t>
  </si>
  <si>
    <t xml:space="preserve">of the corporation if it were liquidated.  A low or negative tangible net worth impacts </t>
  </si>
  <si>
    <t xml:space="preserve">a firm's ability to invest in new opportunities, develop new products, hire new employees, </t>
  </si>
  <si>
    <t>make other capital expenditures and handle stockholder redemption obligations.</t>
  </si>
  <si>
    <t>Top 25%</t>
  </si>
  <si>
    <t>CL</t>
  </si>
  <si>
    <t>Group</t>
  </si>
  <si>
    <t>PL</t>
  </si>
  <si>
    <t>top 25%</t>
  </si>
  <si>
    <t>PL National</t>
  </si>
  <si>
    <t>PL Regional</t>
  </si>
  <si>
    <t>CL National</t>
  </si>
  <si>
    <t>CL Regional</t>
  </si>
  <si>
    <t>Breakout PL</t>
  </si>
  <si>
    <t>Breakout Small CL</t>
  </si>
  <si>
    <t>Breakout Mid/Large CL</t>
  </si>
  <si>
    <t>total PL in service center</t>
  </si>
  <si>
    <t>total CL in service center</t>
  </si>
  <si>
    <t>Brokerage Commission Expense</t>
  </si>
  <si>
    <t>Under $1,250,000</t>
  </si>
  <si>
    <t xml:space="preserve"> Receivables Aged Past 90 Days</t>
  </si>
  <si>
    <t>(Total assets minus intagible assets equals total tangible assets.  Total assets minus</t>
  </si>
  <si>
    <t>total liabilities equals tangible net worth.)</t>
  </si>
  <si>
    <t>All Other Group Commission + Fees</t>
  </si>
  <si>
    <t>Group Medical Commission + Fees</t>
  </si>
  <si>
    <t>Group Medical / Health</t>
  </si>
  <si>
    <t>All Other Group Benefits</t>
  </si>
  <si>
    <t>Individual L&amp;H Commission + Fees</t>
  </si>
  <si>
    <t xml:space="preserve">"Non"Empoyees" </t>
  </si>
  <si>
    <t>COMMERCIAL P&amp;C</t>
  </si>
  <si>
    <t>"Rule of 20" Score</t>
  </si>
  <si>
    <t>The Rule of 20 is a simple growth and profitability balancing equation that provides</t>
  </si>
  <si>
    <t>a quick way to determine whether or not an agency is creating value for its share-</t>
  </si>
  <si>
    <t>holders.  It states that an agency will drive industry-standard shareholder returns</t>
  </si>
  <si>
    <t xml:space="preserve">if the sum of (a) its organic growth rate and (b) 1/2 of its EBITDA margin equals or </t>
  </si>
  <si>
    <t>exceeds 20.  Generally speaking, an outcome of 20 or more indicates that the</t>
  </si>
  <si>
    <t xml:space="preserve">agency's shareholders can expect to earn 15%-17% per year through stock price </t>
  </si>
  <si>
    <t>rule of 20</t>
  </si>
  <si>
    <t>NEW PRODUCERS SECTION</t>
  </si>
  <si>
    <t># of New Producers</t>
  </si>
  <si>
    <t>Hired Last Year</t>
  </si>
  <si>
    <t>% of Producers hired over the last 5 years</t>
  </si>
  <si>
    <t>that have met their production goals</t>
  </si>
  <si>
    <t>Portion of Payroll Supported by Book</t>
  </si>
  <si>
    <t>Total Payroll of Unvalidated Producers</t>
  </si>
  <si>
    <t>Calculating Your Agency's NUPP</t>
  </si>
  <si>
    <t>NUPP</t>
  </si>
  <si>
    <t>THE NUPP - NET INVESTMENT IN UNVALIDATED PRODUCER PAY</t>
  </si>
  <si>
    <t xml:space="preserve">Expressed as a percentage of Net Revenue, the NUPP is the difference between what an agency pays its unvalidated producer(s) and what the </t>
  </si>
  <si>
    <t>producer(s) would earn under the agency's normal commission schedule.  A NUPP of 1.5% is considered a healthy level of investment.</t>
  </si>
  <si>
    <t>Net Investment in Unvalidated Producer</t>
  </si>
  <si>
    <t>Payroll (NUPP)</t>
  </si>
  <si>
    <t>Total Number of Agency Employees</t>
  </si>
  <si>
    <t>(all employees including principals)</t>
  </si>
  <si>
    <t>However, new producers must validate within a 2-4 years period for the investment to yield a good return.</t>
  </si>
  <si>
    <t>NUPP as % of Net Revenue</t>
  </si>
  <si>
    <t>REVENUE BY ACCOUNT SIZE (as measured by Commissions &amp; Fees - not Premiums)</t>
  </si>
  <si>
    <t># of Accounts</t>
  </si>
  <si>
    <t>Total Revenue</t>
  </si>
  <si>
    <t>Revenue per Account</t>
  </si>
  <si>
    <t>Less than $5,000</t>
  </si>
  <si>
    <t>GROUP L&amp;H / FINANCIAL</t>
  </si>
  <si>
    <t>Net Revenues Growth (Total)</t>
  </si>
  <si>
    <t>Greater than 100 Lives</t>
  </si>
  <si>
    <t>Between 50 and 100 Lives</t>
  </si>
  <si>
    <t>= Current fiscal year-end Renewal Revenue divided by prior fiscal year-end Total Revenue for each line of business</t>
  </si>
  <si>
    <t>[e.g., CL Renewal Revenue ($ amount) divided by prior fiscal year-end total CL Revenue ($ amount)]</t>
  </si>
  <si>
    <t>[e.g., CL New Revenue ($ amount) divided by prior fiscal year-end total CL Revenue ($ amount)]</t>
  </si>
  <si>
    <t>[e.g., CL Acquired Revenue ($ amount) divided by prior fiscal year-end total CL Revenue ($ amount)]</t>
  </si>
  <si>
    <t>RENEWAL REVENUES AS % OF PRIOR YEAR'S REVENUE BY LINE OF BUSINESS</t>
  </si>
  <si>
    <t>NEW BUSINESS REVENUE AS % OF PRIOR YEAR'S REVENUE BY LINE OF BUSINESS</t>
  </si>
  <si>
    <t>ACQUIRED REVENUE AS % OF PRIOR YEAR'S REVENUE BY LINE OF BUSINESS</t>
  </si>
  <si>
    <t>(DOES NOT INCLUDE ACQUIRED REVENUE)</t>
  </si>
  <si>
    <t>GROWTH IN TOTAL REVENUE FROM PRIOR YEAR</t>
  </si>
  <si>
    <t>(or Growth)</t>
  </si>
  <si>
    <t>Commercial P&amp;C (Organic)</t>
  </si>
  <si>
    <t>= (CL Rev - CL Acquired Rev) - Prior Year CL Rev</t>
  </si>
  <si>
    <t xml:space="preserve">Commercial P&amp;C (Total) </t>
  </si>
  <si>
    <t>= CL Rev - Prior Year CL Rev</t>
  </si>
  <si>
    <t>Bonds (Organic)</t>
  </si>
  <si>
    <t>=(Bond Rev - Bond Acquired Rev ) - Prior Year Bond Rev</t>
  </si>
  <si>
    <t>Bonds (Total)</t>
  </si>
  <si>
    <t>=Bond Rev - Prior Year Bond Rev</t>
  </si>
  <si>
    <t>Personal P&amp;C (Organic)</t>
  </si>
  <si>
    <t>= (PL Rev - PL Acquired Rev) - Prior Year PL Rev</t>
  </si>
  <si>
    <t>Personal P&amp;C  (Total)</t>
  </si>
  <si>
    <t>=PL Rev - Prior Year PL Rev</t>
  </si>
  <si>
    <t>Group Medical (Organic)</t>
  </si>
  <si>
    <t>= (GRP Rev - GRP Acquired Rev) - Prior Year GRP Rev</t>
  </si>
  <si>
    <t>Group Medical (Total)</t>
  </si>
  <si>
    <t>All Other Group Benefits (Organic)</t>
  </si>
  <si>
    <t>= (OTH Rev - OTH Acquired Rev) - Prior Year OTH Rev</t>
  </si>
  <si>
    <t>All Other Group Benefits  (Total)</t>
  </si>
  <si>
    <t>Individual  L&amp;H (Organic)</t>
  </si>
  <si>
    <t>= (ILH Rev - ILH Acquired Rev) - Prior Year ILH Rev</t>
  </si>
  <si>
    <t>Individual  L&amp;H (Total)</t>
  </si>
  <si>
    <t>Commissions &amp; Fees Growth Amount</t>
  </si>
  <si>
    <t>= GRP Rev - Prior Year GRP Rev</t>
  </si>
  <si>
    <t>= OTH Rev - Prior Year OTH Rev</t>
  </si>
  <si>
    <t>= ILH Rev - Prior Year ILH Rev</t>
  </si>
  <si>
    <t xml:space="preserve">= Comm &amp; Fees Organic Growth Amt / Prior Year Total Comm &amp; Fees  </t>
  </si>
  <si>
    <t xml:space="preserve">= Comm &amp; Fees Total Growth Amt / Prior Year Total Comm &amp; Fees  </t>
  </si>
  <si>
    <t xml:space="preserve">P&amp;C Contingent Income Growth </t>
  </si>
  <si>
    <t xml:space="preserve">Growth % = P&amp;C Conting't Inc Amt / Prior Year Conting't Inc </t>
  </si>
  <si>
    <t>L&amp;H Bonus Income Growth</t>
  </si>
  <si>
    <t xml:space="preserve">Growth Amount = L&amp;H Bonus Inc - Prior Year L&amp;H Bonus Inc </t>
  </si>
  <si>
    <t xml:space="preserve">Growth % = L&amp;H Bonus Inc Amt / Prior Year L&amp;H Bonus Inc </t>
  </si>
  <si>
    <t>Investment Income Growth</t>
  </si>
  <si>
    <t xml:space="preserve">Growth Amount = Investmt Inc - Prior Year Investmt Inc </t>
  </si>
  <si>
    <t xml:space="preserve">Growth % = Investmt Inc Amt / Prior Year Investmt Inc </t>
  </si>
  <si>
    <t xml:space="preserve">Brokerage Commission Expense Growth </t>
  </si>
  <si>
    <t xml:space="preserve">Growth % = Brkg Comm Exp / Prior Year Brkg Comm Exp </t>
  </si>
  <si>
    <t xml:space="preserve">Net Revenues Growth (Organic) </t>
  </si>
  <si>
    <t>= Gross Rev Growth Amt - Brkg Growth Amt - Acquired Rev Growth Amt</t>
  </si>
  <si>
    <t xml:space="preserve"> = NR Growth Amt / Prior Year NR</t>
  </si>
  <si>
    <t xml:space="preserve">= Gross Rev Growth Amt - Brkg Growth Amt </t>
  </si>
  <si>
    <t>GROWTH</t>
  </si>
  <si>
    <t>(should be entered on the Revenue tab)</t>
  </si>
  <si>
    <t>Note: these are in a different order than in the Study</t>
  </si>
  <si>
    <t xml:space="preserve">NOTE: Cells highlighted in yellow are where you should enter your data. </t>
  </si>
  <si>
    <t>Accounts Between $10,000 and $25,000</t>
  </si>
  <si>
    <t>Accounts Between $5,000 and $10,000</t>
  </si>
  <si>
    <t>ORGANIC GROWTH IN REVENUES FROM PRIOR YEAR BY EACH LINE OF BUSINESS</t>
  </si>
  <si>
    <t>To calculate your  growth  from prior year, enter the following amounts:</t>
  </si>
  <si>
    <t>NOTE:  For the Rule of 20 to calculate you must have completed the "GROWTH" tab.</t>
  </si>
  <si>
    <t>Generated by Unvalidated Producers</t>
  </si>
  <si>
    <t xml:space="preserve">Total Commissions in Book of Business </t>
  </si>
  <si>
    <t xml:space="preserve">Avg Blended Commission Rate </t>
  </si>
  <si>
    <t>(e.g. 40% new &amp; 25% renewal = 32.5%)</t>
  </si>
  <si>
    <t xml:space="preserve">Used for Validated Producers </t>
  </si>
  <si>
    <t>The Revenue and Expenses Tabs must be completed for this sheet to calculate results.</t>
  </si>
  <si>
    <t>appreciation and/or shareholder distributions.</t>
  </si>
  <si>
    <t>Total Specialty/Niche Revenue as %</t>
  </si>
  <si>
    <t>REVENUE BY SPECIALTY / NICHE</t>
  </si>
  <si>
    <t>EMPLOYEE OVERVIEW</t>
  </si>
  <si>
    <t xml:space="preserve">Net Commissions &amp; Fees Organic Growth  </t>
  </si>
  <si>
    <t xml:space="preserve">Net Commissions &amp; Fees Total Growth  </t>
  </si>
  <si>
    <t>Net Commissions &amp; Fees Organic Growth Amount</t>
  </si>
  <si>
    <t>Net Commissions &amp; Fees Total Growth Amount</t>
  </si>
  <si>
    <t>= Brokerage Commission Expense - Prior Year Brokerage Comm Exp</t>
  </si>
  <si>
    <t>STEP 1:  SELECTING THE CORRECT REVENUE CODE</t>
  </si>
  <si>
    <t xml:space="preserve">Displayed with one decimal place. A percent sign (%) is shown to the right. </t>
  </si>
  <si>
    <t>Shown as whole dollars.  A dollar sign ($) appears to the left.</t>
  </si>
  <si>
    <t xml:space="preserve">Several totals are automatically calculated.  The line description begins with an </t>
  </si>
  <si>
    <t>asterisk (*).  These totals are protected cells, which cannot be changed.</t>
  </si>
  <si>
    <t xml:space="preserve">Protected fields into which you enter your year-end results.  This field and the ACTION NEEDED </t>
  </si>
  <si>
    <t>field are the only cells you can change in the workbook. Other cells contain formulas, and are</t>
  </si>
  <si>
    <t>cell for keying your data.</t>
  </si>
  <si>
    <t>Best Practices Results/Reference</t>
  </si>
  <si>
    <t>This column represents benchmarks pulled from the Best Practices Study Update.  The data automatically changes when a Revenue Code is entered in cell A1.  When the study lacks</t>
  </si>
  <si>
    <t xml:space="preserve">benchmarks.  The PERFORMANCE GAP uses the same measurement as YOUR results, and the </t>
  </si>
  <si>
    <t>benchmark Percent, Dollar or Number.  Due to broad differences in agencies, PERFORMANCE</t>
  </si>
  <si>
    <t>GAPS are not shown as Positive or Negative.</t>
  </si>
  <si>
    <t>A free-form area for your notes.  You may also add data after the last row item in the worksheet.</t>
  </si>
  <si>
    <t>Under 50 Lives</t>
  </si>
  <si>
    <t>Accounts Between $25,000 and $50,000</t>
  </si>
  <si>
    <t>Accounts Greater than $50,000</t>
  </si>
  <si>
    <t>Commercial Commissions &amp; Fees</t>
  </si>
  <si>
    <t>Bonds / Surety</t>
  </si>
  <si>
    <t>Personal Commissions &amp; Fees</t>
  </si>
  <si>
    <t>Group Medical Comm &amp; Fees</t>
  </si>
  <si>
    <t>All Other Group Comm &amp; Fees</t>
  </si>
  <si>
    <t>Individual L/H/F Comm &amp; Fees</t>
  </si>
  <si>
    <t>Gross Revenues</t>
  </si>
  <si>
    <t>Brokerage Comm Expense</t>
  </si>
  <si>
    <t>Net Revenues</t>
  </si>
  <si>
    <t>Total Commissions &amp; Fees in Commercial P&amp;C Book:</t>
  </si>
  <si>
    <t>% of Comms &amp; Fees from Accounts this size</t>
  </si>
  <si>
    <t>Total Commissions &amp; Fees in Life &amp; Health Book:</t>
  </si>
  <si>
    <t># of Accounts w/ Commissions this size</t>
  </si>
  <si>
    <t>Total Revenue from accounts this size</t>
  </si>
  <si>
    <t>10-25k</t>
  </si>
  <si>
    <t>5-10k</t>
  </si>
  <si>
    <t>UNDER 5k</t>
  </si>
  <si>
    <t>OVER 50k</t>
  </si>
  <si>
    <t>25-50k</t>
  </si>
  <si>
    <t xml:space="preserve">% of Book </t>
  </si>
  <si>
    <t>Over 100 lives</t>
  </si>
  <si>
    <t>50-100 lives</t>
  </si>
  <si>
    <t>under 50 livea</t>
  </si>
  <si>
    <t>% of Agencies with 
any Specialty Revenue</t>
  </si>
  <si>
    <t>Average Total Specialty Revenue</t>
  </si>
  <si>
    <t>Total Commissions &amp; Fees Generated from all</t>
  </si>
  <si>
    <t>Specialties/Niches by your agency:</t>
  </si>
  <si>
    <t>of your agency's Net Revenues:</t>
  </si>
  <si>
    <t>% of Agencies having an Industry and/or Product Specialty/Niche:</t>
  </si>
  <si>
    <r>
      <t xml:space="preserve">REVENUE CODE - should be entered on "Revenue" tab         </t>
    </r>
    <r>
      <rPr>
        <sz val="18"/>
        <color indexed="10"/>
        <rFont val="Calibri"/>
        <family val="2"/>
        <scheme val="minor"/>
      </rPr>
      <t>IMPORTANT:</t>
    </r>
    <r>
      <rPr>
        <sz val="18"/>
        <rFont val="Calibri"/>
        <family val="2"/>
        <scheme val="minor"/>
      </rPr>
      <t xml:space="preserve">   </t>
    </r>
    <r>
      <rPr>
        <sz val="18"/>
        <color indexed="10"/>
        <rFont val="Calibri"/>
        <family val="2"/>
        <scheme val="minor"/>
      </rPr>
      <t>Review README file first!</t>
    </r>
  </si>
  <si>
    <r>
      <t xml:space="preserve">Organic Growth </t>
    </r>
    <r>
      <rPr>
        <b/>
        <i/>
        <sz val="12"/>
        <color indexed="10"/>
        <rFont val="Calibri"/>
        <family val="2"/>
        <scheme val="minor"/>
      </rPr>
      <t>Excludes</t>
    </r>
    <r>
      <rPr>
        <i/>
        <sz val="12"/>
        <color indexed="10"/>
        <rFont val="Calibri"/>
        <family val="2"/>
        <scheme val="minor"/>
      </rPr>
      <t xml:space="preserve"> Acquired Revenue</t>
    </r>
  </si>
  <si>
    <r>
      <t xml:space="preserve">Total Growth </t>
    </r>
    <r>
      <rPr>
        <b/>
        <i/>
        <sz val="12"/>
        <color indexed="10"/>
        <rFont val="Calibri"/>
        <family val="2"/>
        <scheme val="minor"/>
      </rPr>
      <t xml:space="preserve">Includes </t>
    </r>
    <r>
      <rPr>
        <i/>
        <sz val="12"/>
        <color indexed="10"/>
        <rFont val="Calibri"/>
        <family val="2"/>
        <scheme val="minor"/>
      </rPr>
      <t>Acquired Revenue</t>
    </r>
  </si>
  <si>
    <r>
      <t xml:space="preserve">= </t>
    </r>
    <r>
      <rPr>
        <b/>
        <u/>
        <sz val="12"/>
        <color indexed="55"/>
        <rFont val="Calibri"/>
        <family val="2"/>
        <scheme val="minor"/>
      </rPr>
      <t>E</t>
    </r>
    <r>
      <rPr>
        <sz val="12"/>
        <color indexed="55"/>
        <rFont val="Calibri"/>
        <family val="2"/>
        <scheme val="minor"/>
      </rPr>
      <t xml:space="preserve">arnings </t>
    </r>
    <r>
      <rPr>
        <b/>
        <u/>
        <sz val="12"/>
        <color indexed="55"/>
        <rFont val="Calibri"/>
        <family val="2"/>
        <scheme val="minor"/>
      </rPr>
      <t>B</t>
    </r>
    <r>
      <rPr>
        <sz val="12"/>
        <color indexed="55"/>
        <rFont val="Calibri"/>
        <family val="2"/>
        <scheme val="minor"/>
      </rPr>
      <t xml:space="preserve">efore </t>
    </r>
    <r>
      <rPr>
        <b/>
        <u/>
        <sz val="12"/>
        <color indexed="55"/>
        <rFont val="Calibri"/>
        <family val="2"/>
        <scheme val="minor"/>
      </rPr>
      <t>I</t>
    </r>
    <r>
      <rPr>
        <sz val="12"/>
        <color indexed="55"/>
        <rFont val="Calibri"/>
        <family val="2"/>
        <scheme val="minor"/>
      </rPr>
      <t xml:space="preserve">nterest, </t>
    </r>
    <r>
      <rPr>
        <b/>
        <u/>
        <sz val="12"/>
        <color indexed="55"/>
        <rFont val="Calibri"/>
        <family val="2"/>
        <scheme val="minor"/>
      </rPr>
      <t>T</t>
    </r>
    <r>
      <rPr>
        <sz val="12"/>
        <color indexed="55"/>
        <rFont val="Calibri"/>
        <family val="2"/>
        <scheme val="minor"/>
      </rPr>
      <t xml:space="preserve">axes, </t>
    </r>
    <r>
      <rPr>
        <b/>
        <u/>
        <sz val="12"/>
        <color indexed="55"/>
        <rFont val="Calibri"/>
        <family val="2"/>
        <scheme val="minor"/>
      </rPr>
      <t>D</t>
    </r>
    <r>
      <rPr>
        <sz val="12"/>
        <color indexed="55"/>
        <rFont val="Calibri"/>
        <family val="2"/>
        <scheme val="minor"/>
      </rPr>
      <t xml:space="preserve">epreciation, </t>
    </r>
    <r>
      <rPr>
        <b/>
        <u/>
        <sz val="12"/>
        <color indexed="55"/>
        <rFont val="Calibri"/>
        <family val="2"/>
        <scheme val="minor"/>
      </rPr>
      <t>A</t>
    </r>
    <r>
      <rPr>
        <sz val="12"/>
        <color indexed="55"/>
        <rFont val="Calibri"/>
        <family val="2"/>
        <scheme val="minor"/>
      </rPr>
      <t>mortization</t>
    </r>
  </si>
  <si>
    <r>
      <t>to meet a firm's short-term obligations.</t>
    </r>
    <r>
      <rPr>
        <sz val="10"/>
        <color indexed="55"/>
        <rFont val="Calibri"/>
        <family val="2"/>
        <scheme val="minor"/>
      </rPr>
      <t xml:space="preserve">  </t>
    </r>
    <r>
      <rPr>
        <sz val="11"/>
        <color indexed="55"/>
        <rFont val="Calibri"/>
        <family val="2"/>
        <scheme val="minor"/>
      </rPr>
      <t>(Current ratio = current assets ÷ current liabilities)</t>
    </r>
  </si>
  <si>
    <t>Top Quartile</t>
  </si>
  <si>
    <t>Renew top quartile</t>
  </si>
  <si>
    <t>Pers</t>
  </si>
  <si>
    <t>grp med</t>
  </si>
  <si>
    <t>all oth</t>
  </si>
  <si>
    <t>indiv</t>
  </si>
  <si>
    <t>total</t>
  </si>
  <si>
    <t>new top quartile</t>
  </si>
  <si>
    <t>acq top quartile</t>
  </si>
  <si>
    <t>organic growth TQ</t>
  </si>
  <si>
    <t>Renew median</t>
  </si>
  <si>
    <t>new median</t>
  </si>
  <si>
    <t>acq median</t>
  </si>
  <si>
    <t>organic growth median</t>
  </si>
  <si>
    <t>Median</t>
  </si>
  <si>
    <t>protected.  The cell for data entry displays a starting value of "0" to help you locate the correct</t>
  </si>
  <si>
    <t>brokerage  - median</t>
  </si>
  <si>
    <t>brokerage - top quartile</t>
  </si>
  <si>
    <t>contingent - median</t>
  </si>
  <si>
    <t>contingent - top quartile</t>
  </si>
  <si>
    <t>l&amp;h bonus- median</t>
  </si>
  <si>
    <t>l&amp;h bonus- top quartile</t>
  </si>
  <si>
    <t>investment income - median</t>
  </si>
  <si>
    <t>investment income - top quartile</t>
  </si>
  <si>
    <t>misc income - med</t>
  </si>
  <si>
    <t>misc income - top quartile</t>
  </si>
  <si>
    <t>Miscellaneous Income Growth</t>
  </si>
  <si>
    <t xml:space="preserve">Growth Amount = Misc Inc - Prior Year Misc Inc </t>
  </si>
  <si>
    <t xml:space="preserve">Growth % = Misc Inc Amt / Prior Year Misc Inc </t>
  </si>
  <si>
    <t>net comm &amp; fees - median</t>
  </si>
  <si>
    <t>net comm &amp; fees - top q</t>
  </si>
  <si>
    <t>organic</t>
  </si>
  <si>
    <t>net rev growth - median</t>
  </si>
  <si>
    <t>net rev growth - top q</t>
  </si>
  <si>
    <r>
      <t xml:space="preserve">Enter REVENUE CODE in cell A1.                             </t>
    </r>
    <r>
      <rPr>
        <sz val="18"/>
        <color indexed="10"/>
        <rFont val="Calibri"/>
        <family val="2"/>
        <scheme val="minor"/>
      </rPr>
      <t xml:space="preserve"> IMPORTANT:</t>
    </r>
    <r>
      <rPr>
        <sz val="18"/>
        <rFont val="Calibri"/>
        <family val="2"/>
        <scheme val="minor"/>
      </rPr>
      <t xml:space="preserve">   </t>
    </r>
    <r>
      <rPr>
        <sz val="18"/>
        <color indexed="10"/>
        <rFont val="Calibri"/>
        <family val="2"/>
        <scheme val="minor"/>
      </rPr>
      <t>Review READ ME! tab first</t>
    </r>
  </si>
  <si>
    <t>Automobile Expense</t>
  </si>
  <si>
    <t>Occupancy Expenses</t>
  </si>
  <si>
    <t>Office Equipment Expenses</t>
  </si>
  <si>
    <t>IT Expenses</t>
  </si>
  <si>
    <t>Depreciation</t>
  </si>
  <si>
    <t>Employee Payroll</t>
  </si>
  <si>
    <t>Auto</t>
  </si>
  <si>
    <t>Total Selling</t>
  </si>
  <si>
    <t>Occupancy</t>
  </si>
  <si>
    <t>Office Equip</t>
  </si>
  <si>
    <t>IT</t>
  </si>
  <si>
    <t>Total Operating</t>
  </si>
  <si>
    <t>Total Admin</t>
  </si>
  <si>
    <t>average</t>
  </si>
  <si>
    <t>top quartile</t>
  </si>
  <si>
    <t>Receivables Aged 61-90 Days</t>
  </si>
  <si>
    <t>Pro Forma Revenue Per Employee</t>
  </si>
  <si>
    <t>Pro Forma Compensation Per Employee</t>
  </si>
  <si>
    <t>Pro Forma Spread Per Employee</t>
  </si>
  <si>
    <t>STAFFING</t>
  </si>
  <si>
    <t>Number of HR Employees</t>
  </si>
  <si>
    <t>Number of Accounting Employees</t>
  </si>
  <si>
    <t>Number of Marketing Employees</t>
  </si>
  <si>
    <t>EMPLOYEE PRODUCTIVITY</t>
  </si>
  <si>
    <t>SERVICE &amp; SALES SUPPORT STAFF</t>
  </si>
  <si>
    <t>Number of General Staff:</t>
  </si>
  <si>
    <t>Commercial</t>
  </si>
  <si>
    <t>L/H/F</t>
  </si>
  <si>
    <t>Avg. Line of Business Revenue per Staff:</t>
  </si>
  <si>
    <t>Payroll as % of Line of Business Revenue:</t>
  </si>
  <si>
    <t># of HR</t>
  </si>
  <si>
    <t># of Acctg</t>
  </si>
  <si>
    <t># of Mktg</t>
  </si>
  <si>
    <t># of general staff</t>
  </si>
  <si>
    <t>ML</t>
  </si>
  <si>
    <t>Avg LOB Rev per</t>
  </si>
  <si>
    <t>Payroll as % of LOB rev</t>
  </si>
  <si>
    <t>Average Book Serviced</t>
  </si>
  <si>
    <t>Average Compensation ($)</t>
  </si>
  <si>
    <t>Average Comp as % of Book</t>
  </si>
  <si>
    <t>= Average Comp / Average Book Serviced</t>
  </si>
  <si>
    <t>Weighted Average Producer Age</t>
  </si>
  <si>
    <t>Average Book serviced</t>
  </si>
  <si>
    <t>PERSONAL PRODUCER</t>
  </si>
  <si>
    <t>GROUP LIFE &amp; HEALTH PRODUCERS</t>
  </si>
  <si>
    <t>MULTI-LINE PRODUCERS</t>
  </si>
  <si>
    <t>WAPA</t>
  </si>
  <si>
    <t># of producers hired last year</t>
  </si>
  <si>
    <t>success rate</t>
  </si>
  <si>
    <t xml:space="preserve">Commercial Lines  - National Carriers </t>
  </si>
  <si>
    <t xml:space="preserve">Commercial Lines  - Regional Carriers </t>
  </si>
  <si>
    <t>TOTAL COMMERCIAL CARRIERS</t>
  </si>
  <si>
    <t>TOTAL L&amp;H / FINANCIAL CARRIERS</t>
  </si>
  <si>
    <t xml:space="preserve">Personal Lines  - National Carriers </t>
  </si>
  <si>
    <t xml:space="preserve">Personal Lines  - Regional Carriers </t>
  </si>
  <si>
    <t>(accts generating &lt; $7,500 in commissions)</t>
  </si>
  <si>
    <t>(accts generating &gt; $7,500 in commissions)</t>
  </si>
  <si>
    <t>CL Total</t>
  </si>
  <si>
    <t xml:space="preserve">Total PL  </t>
  </si>
  <si>
    <t>Total L&amp;H carriers</t>
  </si>
  <si>
    <t>largest P&amp;C</t>
  </si>
  <si>
    <t>3 largest P&amp;C</t>
  </si>
  <si>
    <t>largest group</t>
  </si>
  <si>
    <t>3 largest group</t>
  </si>
  <si>
    <t>1099 Producers &amp; Temporary Help</t>
  </si>
  <si>
    <t>3495 PIEDMONT ROAD, NE</t>
  </si>
  <si>
    <t>BUILDING 10, SUITE 920</t>
  </si>
  <si>
    <t>PRO FORMA EXPENSES</t>
  </si>
  <si>
    <t>% of PF</t>
  </si>
  <si>
    <t>Net Rev</t>
  </si>
  <si>
    <t>Enter your total Pro Forma Net Revenues:</t>
  </si>
  <si>
    <t>Your Total Pro Forma Net Revenues:</t>
  </si>
  <si>
    <t xml:space="preserve">Growth Amount = P&amp;C Conting't Inc - Prior Year Conting't Inc </t>
  </si>
  <si>
    <t>compensation, and perks) made for the benefit of the owners, based</t>
  </si>
  <si>
    <t>Glossary</t>
  </si>
  <si>
    <t>Specialty Rev as % of Net Rev</t>
  </si>
  <si>
    <t>TOTAL PRO FORMA EXPENSES</t>
  </si>
  <si>
    <t>PRO FORMA COMPENSATION EXPENSES</t>
  </si>
  <si>
    <t>TOTAL PRO FORMA COMPENSATION</t>
  </si>
  <si>
    <t>PRO FORMA SELLING EXPENSES</t>
  </si>
  <si>
    <t>TOTAL  PRO FORMA SELLING  EXPENSE</t>
  </si>
  <si>
    <t>PRO FORMA OPERATING EXPENSES</t>
  </si>
  <si>
    <t>TOTAL PRO FORMA OPERATING EXPENSE</t>
  </si>
  <si>
    <t>PRO FORMA ADMINISTRATIVE EXPENSES</t>
  </si>
  <si>
    <t>TOTAL PRO FORMA ADMIN. EXPENSE</t>
  </si>
  <si>
    <t>L/H/F Value Added Service Staff</t>
  </si>
  <si>
    <t>P&amp;C Value Added Service Staff</t>
  </si>
  <si>
    <t>PC VAS</t>
  </si>
  <si>
    <t>LHF VAS</t>
  </si>
  <si>
    <t>Begin on the Revenue tab by entering a "REVENUE CATEGORY CODE" in cell A1. You may also enter your Agency name and the date (if so desired). These fields will pull through to the other tabs in the workbook and will load the BEST PRACTICES RESULTS for the Revenue Category you selected.  The annual revenue code will appear in the heading of the worksheet.  Choose from the following revenue categories:</t>
  </si>
  <si>
    <r>
      <t xml:space="preserve">Indicates the corresponding section within the </t>
    </r>
    <r>
      <rPr>
        <b/>
        <i/>
        <sz val="11"/>
        <rFont val="Times New Roman"/>
        <family val="2"/>
      </rPr>
      <t>Best Practices Study</t>
    </r>
    <r>
      <rPr>
        <b/>
        <sz val="11"/>
        <rFont val="Times New Roman"/>
        <family val="2"/>
      </rPr>
      <t xml:space="preserve"> </t>
    </r>
    <r>
      <rPr>
        <b/>
        <i/>
        <sz val="11"/>
        <rFont val="Times New Roman"/>
        <family val="2"/>
      </rPr>
      <t>Update.</t>
    </r>
  </si>
  <si>
    <r>
      <t xml:space="preserve">This is the numeric difference between YOUR RESULTS and the </t>
    </r>
    <r>
      <rPr>
        <i/>
        <sz val="11"/>
        <rFont val="Times New Roman"/>
        <family val="2"/>
      </rPr>
      <t>BEST PRACTICES</t>
    </r>
  </si>
  <si>
    <t xml:space="preserve">Each worksheet has a Range named "TABLE" that contains the Best Practices values for the various revenue categories.  Inserting, deleting, or moving cells could disable the formulas that access TABLE. To prevent accidental deleting, inserting, etc., we have protected all cells except your input cells.  If you choose to modify a worksheet, you must first Unprotect the worksheet and/or cells.  Be careful not to alter the TABLE data.  </t>
  </si>
  <si>
    <r>
      <rPr>
        <b/>
        <i/>
        <sz val="12"/>
        <color theme="4"/>
        <rFont val="Calibri"/>
        <family val="2"/>
        <scheme val="minor"/>
      </rPr>
      <t xml:space="preserve">Acquired Business Growth:  </t>
    </r>
    <r>
      <rPr>
        <b/>
        <sz val="12"/>
        <rFont val="Calibri"/>
        <family val="2"/>
        <scheme val="minor"/>
      </rPr>
      <t>Revenues that were puchased (i.e., the acquisition of another agency or book of business). This</t>
    </r>
    <r>
      <rPr>
        <b/>
        <sz val="12"/>
        <color theme="1"/>
        <rFont val="Calibri"/>
        <family val="2"/>
        <scheme val="minor"/>
      </rPr>
      <t xml:space="preserve"> reflects acquired revenues in the first year they are booked only; the percentage indicates the significance of acquisition activity to the agency's revenues. 
</t>
    </r>
  </si>
  <si>
    <r>
      <rPr>
        <b/>
        <i/>
        <sz val="12"/>
        <color theme="4"/>
        <rFont val="Calibri"/>
        <family val="2"/>
        <scheme val="minor"/>
      </rPr>
      <t xml:space="preserve">Brokerage Commission Expense: </t>
    </r>
    <r>
      <rPr>
        <b/>
        <sz val="12"/>
        <color theme="1"/>
        <rFont val="Calibri"/>
        <family val="2"/>
        <scheme val="minor"/>
      </rPr>
      <t xml:space="preserve">Commissions paid to other agencies or brokers. In-house producers compensated on a 1099 are included in the compensation section.
</t>
    </r>
  </si>
  <si>
    <r>
      <rPr>
        <b/>
        <i/>
        <sz val="12"/>
        <color theme="4"/>
        <rFont val="Calibri"/>
        <family val="2"/>
        <scheme val="minor"/>
      </rPr>
      <t>Comparison Group:</t>
    </r>
    <r>
      <rPr>
        <b/>
        <sz val="12"/>
        <color theme="1"/>
        <rFont val="Calibri"/>
        <family val="2"/>
        <scheme val="minor"/>
      </rPr>
      <t xml:space="preserve"> The</t>
    </r>
    <r>
      <rPr>
        <b/>
        <i/>
        <sz val="12"/>
        <color theme="1"/>
        <rFont val="Calibri"/>
        <family val="2"/>
        <scheme val="minor"/>
      </rPr>
      <t xml:space="preserve"> Best Practices</t>
    </r>
    <r>
      <rPr>
        <b/>
        <sz val="12"/>
        <color theme="1"/>
        <rFont val="Calibri"/>
        <family val="2"/>
        <scheme val="minor"/>
      </rPr>
      <t>firms in the same revenue category or the firms in the same affinity group against which your agency's results are being compared.</t>
    </r>
  </si>
  <si>
    <r>
      <rPr>
        <b/>
        <i/>
        <sz val="12"/>
        <color theme="4"/>
        <rFont val="Calibri"/>
        <family val="2"/>
        <scheme val="minor"/>
      </rPr>
      <t>EBITDA:</t>
    </r>
    <r>
      <rPr>
        <b/>
        <sz val="12"/>
        <color theme="1"/>
        <rFont val="Calibri"/>
        <family val="2"/>
        <scheme val="minor"/>
      </rPr>
      <t xml:space="preserve"> An indicator of a company's financial performance and computes earnings from core business operations, without including the effects of capital structure, tax rates and depreciation policies. It includes all revenues and expenses except interest, taxes, depreciation and amortization.</t>
    </r>
  </si>
  <si>
    <r>
      <rPr>
        <b/>
        <i/>
        <sz val="12"/>
        <color theme="4"/>
        <rFont val="Calibri"/>
        <family val="2"/>
        <scheme val="minor"/>
      </rPr>
      <t>Net Commissions and Fees Growth:</t>
    </r>
    <r>
      <rPr>
        <b/>
        <sz val="12"/>
        <color theme="1"/>
        <rFont val="Calibri"/>
        <family val="2"/>
        <scheme val="minor"/>
      </rPr>
      <t xml:space="preserve"> Excludes the impact of brokerage commission expenses; net revenue growth also includes the impact of growth in other revenue income, including contingents and bonuses.</t>
    </r>
  </si>
  <si>
    <r>
      <rPr>
        <b/>
        <i/>
        <sz val="12"/>
        <color theme="4"/>
        <rFont val="Calibri"/>
        <family val="2"/>
        <scheme val="minor"/>
      </rPr>
      <t>New Business Growth:</t>
    </r>
    <r>
      <rPr>
        <b/>
        <sz val="12"/>
        <rFont val="Calibri"/>
        <family val="2"/>
        <scheme val="minor"/>
      </rPr>
      <t xml:space="preserve"> New</t>
    </r>
    <r>
      <rPr>
        <b/>
        <sz val="12"/>
        <color theme="1"/>
        <rFont val="Calibri"/>
        <family val="2"/>
        <scheme val="minor"/>
      </rPr>
      <t xml:space="preserve"> revenues as a percent of prior year's total revenues for the line of business. This reflects sales to new clients, as well as sales of new products and services to existing clients. </t>
    </r>
    <r>
      <rPr>
        <i/>
        <sz val="14"/>
        <color theme="4"/>
        <rFont val="Calibri"/>
        <family val="2"/>
        <scheme val="minor"/>
      </rPr>
      <t/>
    </r>
  </si>
  <si>
    <r>
      <rPr>
        <b/>
        <i/>
        <sz val="12"/>
        <color theme="4"/>
        <rFont val="Calibri"/>
        <family val="2"/>
        <scheme val="minor"/>
      </rPr>
      <t xml:space="preserve">Operating Pre-Tax Profit: </t>
    </r>
    <r>
      <rPr>
        <b/>
        <sz val="12"/>
        <rFont val="Calibri"/>
        <family val="2"/>
        <scheme val="minor"/>
      </rPr>
      <t>Pr</t>
    </r>
    <r>
      <rPr>
        <b/>
        <sz val="12"/>
        <color theme="1"/>
        <rFont val="Calibri"/>
        <family val="2"/>
        <scheme val="minor"/>
      </rPr>
      <t xml:space="preserve">ovides a measure of profitability from controllable sources by eliminating contingents and bonuses. </t>
    </r>
  </si>
  <si>
    <r>
      <rPr>
        <b/>
        <i/>
        <sz val="12"/>
        <color theme="4"/>
        <rFont val="Calibri"/>
        <family val="2"/>
        <scheme val="minor"/>
      </rPr>
      <t xml:space="preserve">Organic Growth: </t>
    </r>
    <r>
      <rPr>
        <b/>
        <sz val="12"/>
        <rFont val="Calibri"/>
        <family val="2"/>
        <scheme val="minor"/>
      </rPr>
      <t>Measure</t>
    </r>
    <r>
      <rPr>
        <b/>
        <sz val="12"/>
        <color theme="1"/>
        <rFont val="Calibri"/>
        <family val="2"/>
        <scheme val="minor"/>
      </rPr>
      <t>d as a percent of prior year revenues; excludes acquisition revenues and divestitures.</t>
    </r>
  </si>
  <si>
    <r>
      <rPr>
        <b/>
        <i/>
        <sz val="12"/>
        <color theme="4"/>
        <rFont val="Calibri"/>
        <family val="2"/>
        <scheme val="minor"/>
      </rPr>
      <t>Pre-Tax Profit:</t>
    </r>
    <r>
      <rPr>
        <b/>
        <sz val="12"/>
        <color theme="1"/>
        <rFont val="Calibri"/>
        <family val="2"/>
        <scheme val="minor"/>
      </rPr>
      <t xml:space="preserve"> Provides a high-level measure of profitability and includes all revenues and expenses with the exception of taxes. </t>
    </r>
  </si>
  <si>
    <r>
      <rPr>
        <b/>
        <i/>
        <sz val="12"/>
        <color theme="4"/>
        <rFont val="Calibri"/>
        <family val="2"/>
        <scheme val="minor"/>
      </rPr>
      <t xml:space="preserve">Pro Forma EBITDA: </t>
    </r>
    <r>
      <rPr>
        <b/>
        <sz val="12"/>
        <rFont val="Calibri"/>
        <family val="2"/>
        <scheme val="minor"/>
      </rPr>
      <t xml:space="preserve">Excludes </t>
    </r>
    <r>
      <rPr>
        <b/>
        <sz val="12"/>
        <color theme="1"/>
        <rFont val="Calibri"/>
        <family val="2"/>
        <scheme val="minor"/>
      </rPr>
      <t>all administrative expenses (depreciation, amortization of intangibles, officer life, interest and other) as well as discretionary and non-recurring revenues and expenses. Also adjusts compensation to owners to a level that reflects a comparable employee who would not receive the additional compensation/benefits associated with ownership.</t>
    </r>
  </si>
  <si>
    <r>
      <rPr>
        <b/>
        <i/>
        <sz val="12"/>
        <color theme="4"/>
        <rFont val="Calibri"/>
        <family val="2"/>
        <scheme val="minor"/>
      </rPr>
      <t xml:space="preserve">Pro Forma Operating Pre-Tax Profit: </t>
    </r>
    <r>
      <rPr>
        <b/>
        <sz val="12"/>
        <rFont val="Calibri"/>
        <family val="2"/>
        <scheme val="minor"/>
      </rPr>
      <t>Prov</t>
    </r>
    <r>
      <rPr>
        <b/>
        <sz val="12"/>
        <color theme="1"/>
        <rFont val="Calibri"/>
        <family val="2"/>
        <scheme val="minor"/>
      </rPr>
      <t>ides a measure of profitability from controllable sources by eliminating contingents and bonuses as well as eliminating discretionary and non-recurring revenues and expenses and adjusting compensation to owners to a level that reflects a comparable employee who would not receive the additional compensation/benefits associated with ownership.</t>
    </r>
  </si>
  <si>
    <r>
      <rPr>
        <b/>
        <i/>
        <sz val="12"/>
        <color theme="4"/>
        <rFont val="Calibri"/>
        <family val="2"/>
        <scheme val="minor"/>
      </rPr>
      <t>Pro Forma Pre-Tax Profit:</t>
    </r>
    <r>
      <rPr>
        <b/>
        <sz val="12"/>
        <color theme="1"/>
        <rFont val="Calibri"/>
        <family val="2"/>
        <scheme val="minor"/>
      </rPr>
      <t xml:space="preserve"> Includes all revenues and expenses with the exception of taxes but eliminates discretionary and non-recurring revenues and expenses and adjusts compensation to owners to a level that reflects a comparable employee who would not receive the additional compensation/benefits associated with ownership.</t>
    </r>
  </si>
  <si>
    <r>
      <rPr>
        <b/>
        <i/>
        <sz val="12"/>
        <color theme="4"/>
        <rFont val="Calibri"/>
        <family val="2"/>
        <scheme val="minor"/>
      </rPr>
      <t>Producer Classification:</t>
    </r>
    <r>
      <rPr>
        <b/>
        <sz val="12"/>
        <color theme="1"/>
        <rFont val="Calibri"/>
        <family val="2"/>
        <scheme val="minor"/>
      </rPr>
      <t xml:space="preserve"> Producers are classified based on the percentage of their book that is in each individual line. If a producer has more than 70% of his book in any one of the three lines (commercial, personal, life &amp; health), they're classified as that type of producer. Otherwise they are classified as a multiline producer. </t>
    </r>
  </si>
  <si>
    <r>
      <rPr>
        <b/>
        <i/>
        <sz val="12"/>
        <color theme="4"/>
        <rFont val="Calibri"/>
        <family val="2"/>
        <scheme val="minor"/>
      </rPr>
      <t>Renewal Business Growth:</t>
    </r>
    <r>
      <rPr>
        <b/>
        <sz val="12"/>
        <color theme="4"/>
        <rFont val="Calibri"/>
        <family val="2"/>
        <scheme val="minor"/>
      </rPr>
      <t xml:space="preserve"> </t>
    </r>
    <r>
      <rPr>
        <b/>
        <sz val="12"/>
        <rFont val="Calibri"/>
        <family val="2"/>
        <scheme val="minor"/>
      </rPr>
      <t xml:space="preserve">Renewal revenues as a percent of prior year's total revenues for the line of business. This is impacted by attrition (the loss or retention of existing accounts) and by changes in premium and commission levels; the higher the percentage, the more favorable the results.  </t>
    </r>
    <r>
      <rPr>
        <i/>
        <sz val="14"/>
        <color theme="4"/>
        <rFont val="Calibri"/>
        <family val="2"/>
        <scheme val="minor"/>
      </rPr>
      <t/>
    </r>
  </si>
  <si>
    <r>
      <rPr>
        <b/>
        <i/>
        <sz val="12"/>
        <color theme="4"/>
        <rFont val="Calibri"/>
        <family val="2"/>
        <scheme val="minor"/>
      </rPr>
      <t xml:space="preserve">Rule of 20 Score: </t>
    </r>
    <r>
      <rPr>
        <b/>
        <sz val="12"/>
        <rFont val="Calibri"/>
        <family val="2"/>
        <scheme val="minor"/>
      </rPr>
      <t>A quic</t>
    </r>
    <r>
      <rPr>
        <b/>
        <sz val="12"/>
        <color theme="1"/>
        <rFont val="Calibri"/>
        <family val="2"/>
        <scheme val="minor"/>
      </rPr>
      <t xml:space="preserve">k means of benchmarking an agency's shareholder returns. The Rule of 20 is calculated by adding half of an agency's EBITDA margin to its organic revenue growth rate. An outcome of 20 or higher means an agency is likely generating, through profit distributions and / or share price appreciation, a shareholder return of approximately 15% - 17%, which is a typical agency / brokerage return under normal market conditions. 
</t>
    </r>
  </si>
  <si>
    <r>
      <rPr>
        <b/>
        <i/>
        <sz val="12"/>
        <color theme="4"/>
        <rFont val="Calibri"/>
        <family val="2"/>
        <scheme val="minor"/>
      </rPr>
      <t xml:space="preserve">Top Quartile: </t>
    </r>
    <r>
      <rPr>
        <b/>
        <sz val="12"/>
        <rFont val="Calibri"/>
        <family val="2"/>
        <scheme val="minor"/>
      </rPr>
      <t>T</t>
    </r>
    <r>
      <rPr>
        <b/>
        <sz val="12"/>
        <color theme="1"/>
        <rFont val="Calibri"/>
        <family val="2"/>
        <scheme val="minor"/>
      </rPr>
      <t>he average results achieved by the Top 25% of the firms in the group for that particular factor or line item. The firms comprising this group will be different for each factor or line item.</t>
    </r>
  </si>
  <si>
    <r>
      <rPr>
        <b/>
        <i/>
        <sz val="12"/>
        <color theme="4"/>
        <rFont val="Calibri"/>
        <family val="2"/>
        <scheme val="minor"/>
      </rPr>
      <t xml:space="preserve">Total Growth: </t>
    </r>
    <r>
      <rPr>
        <b/>
        <sz val="12"/>
        <rFont val="Calibri"/>
        <family val="2"/>
        <scheme val="minor"/>
      </rPr>
      <t>M</t>
    </r>
    <r>
      <rPr>
        <b/>
        <sz val="12"/>
        <color theme="1"/>
        <rFont val="Calibri"/>
        <family val="2"/>
        <scheme val="minor"/>
      </rPr>
      <t>easured as a percent of prior year revenues; includes acquisition revenues.</t>
    </r>
  </si>
  <si>
    <r>
      <rPr>
        <b/>
        <i/>
        <sz val="12"/>
        <color theme="4"/>
        <rFont val="Calibri"/>
        <family val="2"/>
        <scheme val="minor"/>
      </rPr>
      <t xml:space="preserve">WAPA (Weighted Average Producer Age): </t>
    </r>
    <r>
      <rPr>
        <b/>
        <sz val="12"/>
        <rFont val="Calibri"/>
        <family val="2"/>
        <scheme val="minor"/>
      </rPr>
      <t>A me</t>
    </r>
    <r>
      <rPr>
        <b/>
        <sz val="12"/>
        <color theme="1"/>
        <rFont val="Calibri"/>
        <family val="2"/>
        <scheme val="minor"/>
      </rPr>
      <t>tric designed to assess the relative age of an agency's production force. WAPA is calculated using the sum of the product of the agency's producers' ages and the percentage of the agency's "produced" business handled by each. House business is excluded from the WAPA calculation. As a guideline, a WAPA of less than 50 is considered relatively low.</t>
    </r>
  </si>
  <si>
    <r>
      <rPr>
        <b/>
        <i/>
        <sz val="12"/>
        <color theme="4"/>
        <rFont val="Calibri"/>
        <family val="2"/>
        <scheme val="minor"/>
      </rPr>
      <t>WASA (Weighted Average Shareholder Age):</t>
    </r>
    <r>
      <rPr>
        <b/>
        <i/>
        <sz val="12"/>
        <rFont val="Calibri"/>
        <family val="2"/>
        <scheme val="minor"/>
      </rPr>
      <t xml:space="preserve"> A</t>
    </r>
    <r>
      <rPr>
        <b/>
        <sz val="12"/>
        <color theme="1"/>
        <rFont val="Calibri"/>
        <family val="2"/>
        <scheme val="minor"/>
      </rPr>
      <t>metric designed to assess the relative age of an agency's ownership team. WASA is calculated using the sum of the product of the agency's owners' ages and their ownership percentages. As a guideline, a WASA below 50 is considered relatively low, with over 55 considered relatively high.</t>
    </r>
  </si>
  <si>
    <r>
      <t>This workbook will allow you to compare your most recently completed year-end (</t>
    </r>
    <r>
      <rPr>
        <i/>
        <sz val="12"/>
        <rFont val="Times New Roman"/>
        <family val="2"/>
      </rPr>
      <t>Current FYE</t>
    </r>
    <r>
      <rPr>
        <sz val="12"/>
        <rFont val="Times New Roman"/>
        <family val="2"/>
      </rPr>
      <t xml:space="preserve">) results with the results </t>
    </r>
  </si>
  <si>
    <r>
      <t xml:space="preserve">obtained by the </t>
    </r>
    <r>
      <rPr>
        <i/>
        <sz val="12"/>
        <rFont val="Times New Roman"/>
        <family val="2"/>
      </rPr>
      <t>Best Practices</t>
    </r>
    <r>
      <rPr>
        <sz val="12"/>
        <rFont val="Times New Roman"/>
        <family val="2"/>
      </rPr>
      <t xml:space="preserve"> agencies, and to calculate any performance gaps between the two.  All the information in </t>
    </r>
  </si>
  <si>
    <r>
      <t xml:space="preserve">If you type something other than the specified revenue codes, the message "INVALID REVENUE CODE!" appears, and the </t>
    </r>
    <r>
      <rPr>
        <i/>
        <sz val="12"/>
        <rFont val="Calibri"/>
        <family val="2"/>
        <scheme val="minor"/>
      </rPr>
      <t>BEST PRACTICES</t>
    </r>
    <r>
      <rPr>
        <sz val="12"/>
        <rFont val="Calibri"/>
        <family val="2"/>
        <scheme val="minor"/>
      </rPr>
      <t xml:space="preserve"> RESULTS column show zeros. Simply try again with a valid revenue code.</t>
    </r>
  </si>
  <si>
    <r>
      <t xml:space="preserve">The annual </t>
    </r>
    <r>
      <rPr>
        <b/>
        <i/>
        <sz val="12"/>
        <rFont val="Calibri"/>
        <family val="2"/>
        <scheme val="minor"/>
      </rPr>
      <t>Best Practices Study</t>
    </r>
    <r>
      <rPr>
        <sz val="12"/>
        <rFont val="Calibri"/>
        <family val="2"/>
        <scheme val="minor"/>
      </rPr>
      <t xml:space="preserve"> is a joint project of the Independent Insurance Agents &amp; Brokers of America and</t>
    </r>
  </si>
  <si>
    <r>
      <t xml:space="preserve">QUESTIONS REGARDING THE  </t>
    </r>
    <r>
      <rPr>
        <b/>
        <i/>
        <u/>
        <sz val="18"/>
        <rFont val="Times New Roman"/>
        <family val="2"/>
      </rPr>
      <t xml:space="preserve">BEST PRACTICES </t>
    </r>
    <r>
      <rPr>
        <b/>
        <u/>
        <sz val="18"/>
        <rFont val="Times New Roman"/>
        <family val="2"/>
      </rPr>
      <t>DATA</t>
    </r>
  </si>
  <si>
    <r>
      <t xml:space="preserve">Each of the worksheets in this Comparison Workbook has printer and display/view settings that we hope are acceptable.  You may want to change these settings to accommodate your particular hardware needs.  However, </t>
    </r>
    <r>
      <rPr>
        <b/>
        <sz val="11"/>
        <color rgb="FFFF0000"/>
        <rFont val="Times New Roman"/>
        <family val="2"/>
      </rPr>
      <t>DO NOT INSERT OR DELETE ROWS OR COLUMNS</t>
    </r>
    <r>
      <rPr>
        <sz val="12"/>
        <rFont val="Calibri"/>
        <family val="2"/>
        <scheme val="minor"/>
      </rPr>
      <t xml:space="preserve"> </t>
    </r>
    <r>
      <rPr>
        <b/>
        <sz val="12"/>
        <color rgb="FFFF0000"/>
        <rFont val="Calibri"/>
        <family val="2"/>
        <scheme val="minor"/>
      </rPr>
      <t>AND DO NOT MOVE CELL DATA!!!</t>
    </r>
    <r>
      <rPr>
        <sz val="12"/>
        <rFont val="Calibri"/>
        <family val="2"/>
        <scheme val="minor"/>
      </rPr>
      <t xml:space="preserve">		</t>
    </r>
  </si>
  <si>
    <r>
      <t xml:space="preserve">sufficient data for a particular benchmark, an asterisk (*) is displayed for the </t>
    </r>
    <r>
      <rPr>
        <i/>
        <sz val="12"/>
        <rFont val="Calibri"/>
        <family val="2"/>
        <scheme val="minor"/>
      </rPr>
      <t>BEST PRACTICES</t>
    </r>
    <r>
      <rPr>
        <sz val="12"/>
        <rFont val="Calibri"/>
        <family val="2"/>
        <scheme val="minor"/>
      </rPr>
      <t xml:space="preserve"> RESULTS column, and "N/A" is displayed in the PERFORMANCE GAP column.</t>
    </r>
  </si>
  <si>
    <r>
      <t xml:space="preserve">2018 </t>
    </r>
    <r>
      <rPr>
        <b/>
        <i/>
        <sz val="20"/>
        <rFont val="Calibri"/>
        <family val="2"/>
        <scheme val="minor"/>
      </rPr>
      <t>Best Practices Study</t>
    </r>
    <r>
      <rPr>
        <b/>
        <sz val="20"/>
        <rFont val="Calibri"/>
        <family val="2"/>
        <scheme val="minor"/>
      </rPr>
      <t xml:space="preserve"> Comparison Workbook</t>
    </r>
  </si>
  <si>
    <r>
      <t xml:space="preserve">this worksheet can be found in the  </t>
    </r>
    <r>
      <rPr>
        <b/>
        <i/>
        <sz val="12"/>
        <rFont val="Times New Roman"/>
        <family val="2"/>
      </rPr>
      <t>2018 Best Practices Study.</t>
    </r>
  </si>
  <si>
    <t>9..7</t>
  </si>
  <si>
    <t>14..4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</si>
</sst>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_(* \(#,##0\);_(* &quot;-&quot;_);_(@_)"/>
    <numFmt numFmtId="44" formatCode="_(&quot;$&quot;* #,##0.00_);_(&quot;$&quot;* \(#,##0.00\);_(&quot;$&quot;* &quot;-&quot;??_);_(@_)"/>
    <numFmt numFmtId="43" formatCode="_(* #,##0.00_);_(* \(#,##0.00\);_(* &quot;-&quot;??_);_(@_)"/>
    <numFmt numFmtId="164" formatCode="#,##0.0_);\(#,##0.0\)"/>
    <numFmt numFmtId="165" formatCode="General_)"/>
    <numFmt numFmtId="166" formatCode="0.0"/>
    <numFmt numFmtId="167" formatCode="0.0%"/>
    <numFmt numFmtId="168" formatCode="#,##0.0"/>
    <numFmt numFmtId="169" formatCode="_(&quot;$&quot;* #,##0_);_(&quot;$&quot;* \(#,##0\);_(&quot;$&quot;* &quot;-&quot;??_);_(@_)"/>
    <numFmt numFmtId="170" formatCode="_(* #,##0.0_);_(* \(#,##0.0\);_(* &quot;-&quot;??_);_(@_)"/>
    <numFmt numFmtId="171" formatCode="_(* #,##0_);_(* \(#,##0\);_(* &quot;-&quot;??_);_(@_)"/>
    <numFmt numFmtId="172" formatCode="m/d/yy;@"/>
    <numFmt numFmtId="173" formatCode="&quot;$&quot;#,##0"/>
  </numFmts>
  <fonts count="131" x14ac:knownFonts="1">
    <font>
      <sz val="11"/>
      <name val="Times New Roman"/>
    </font>
    <font>
      <sz val="11"/>
      <color theme="1"/>
      <name val="Calibri"/>
      <family val="2"/>
      <scheme val="minor"/>
    </font>
    <font>
      <sz val="11"/>
      <name val="Times New Roman"/>
      <family val="1"/>
    </font>
    <font>
      <sz val="12"/>
      <name val="Helv"/>
    </font>
    <font>
      <u/>
      <sz val="11"/>
      <color theme="10"/>
      <name val="Times New Roman"/>
      <family val="1"/>
    </font>
    <font>
      <u/>
      <sz val="11"/>
      <color theme="11"/>
      <name val="Times New Roman"/>
      <family val="1"/>
    </font>
    <font>
      <b/>
      <sz val="16"/>
      <name val="Calibri"/>
      <family val="2"/>
      <scheme val="minor"/>
    </font>
    <font>
      <sz val="18"/>
      <name val="Calibri"/>
      <family val="2"/>
      <scheme val="minor"/>
    </font>
    <font>
      <sz val="18"/>
      <color indexed="10"/>
      <name val="Calibri"/>
      <family val="2"/>
      <scheme val="minor"/>
    </font>
    <font>
      <i/>
      <sz val="18"/>
      <name val="Calibri"/>
      <family val="2"/>
      <scheme val="minor"/>
    </font>
    <font>
      <b/>
      <sz val="18"/>
      <name val="Calibri"/>
      <family val="2"/>
      <scheme val="minor"/>
    </font>
    <font>
      <sz val="12"/>
      <name val="Calibri"/>
      <family val="2"/>
      <scheme val="minor"/>
    </font>
    <font>
      <i/>
      <sz val="12"/>
      <name val="Calibri"/>
      <family val="2"/>
      <scheme val="minor"/>
    </font>
    <font>
      <sz val="12"/>
      <color theme="0" tint="-4.9989318521683403E-2"/>
      <name val="Calibri"/>
      <family val="2"/>
      <scheme val="minor"/>
    </font>
    <font>
      <sz val="14"/>
      <color indexed="12"/>
      <name val="Calibri"/>
      <family val="2"/>
      <scheme val="minor"/>
    </font>
    <font>
      <b/>
      <sz val="14"/>
      <name val="Calibri"/>
      <family val="2"/>
      <scheme val="minor"/>
    </font>
    <font>
      <sz val="14"/>
      <name val="Calibri"/>
      <family val="2"/>
      <scheme val="minor"/>
    </font>
    <font>
      <sz val="14"/>
      <color theme="0" tint="-4.9989318521683403E-2"/>
      <name val="Calibri"/>
      <family val="2"/>
      <scheme val="minor"/>
    </font>
    <font>
      <sz val="12"/>
      <color indexed="12"/>
      <name val="Calibri"/>
      <family val="2"/>
      <scheme val="minor"/>
    </font>
    <font>
      <b/>
      <sz val="12"/>
      <name val="Calibri"/>
      <family val="2"/>
      <scheme val="minor"/>
    </font>
    <font>
      <b/>
      <i/>
      <sz val="12"/>
      <name val="Calibri"/>
      <family val="2"/>
      <scheme val="minor"/>
    </font>
    <font>
      <b/>
      <i/>
      <sz val="14"/>
      <name val="Calibri"/>
      <family val="2"/>
      <scheme val="minor"/>
    </font>
    <font>
      <sz val="16"/>
      <name val="Calibri"/>
      <family val="2"/>
      <scheme val="minor"/>
    </font>
    <font>
      <b/>
      <sz val="14"/>
      <color indexed="17"/>
      <name val="Calibri"/>
      <family val="2"/>
      <scheme val="minor"/>
    </font>
    <font>
      <b/>
      <sz val="12"/>
      <color indexed="17"/>
      <name val="Calibri"/>
      <family val="2"/>
      <scheme val="minor"/>
    </font>
    <font>
      <sz val="14"/>
      <color indexed="17"/>
      <name val="Calibri"/>
      <family val="2"/>
      <scheme val="minor"/>
    </font>
    <font>
      <b/>
      <i/>
      <sz val="14"/>
      <color indexed="17"/>
      <name val="Calibri"/>
      <family val="2"/>
      <scheme val="minor"/>
    </font>
    <font>
      <b/>
      <sz val="14"/>
      <color theme="0" tint="-4.9989318521683403E-2"/>
      <name val="Calibri"/>
      <family val="2"/>
      <scheme val="minor"/>
    </font>
    <font>
      <sz val="10"/>
      <color indexed="23"/>
      <name val="Calibri"/>
      <family val="2"/>
      <scheme val="minor"/>
    </font>
    <font>
      <sz val="9"/>
      <color indexed="10"/>
      <name val="Calibri"/>
      <family val="2"/>
      <scheme val="minor"/>
    </font>
    <font>
      <i/>
      <sz val="12"/>
      <color indexed="17"/>
      <name val="Calibri"/>
      <family val="2"/>
      <scheme val="minor"/>
    </font>
    <font>
      <sz val="12"/>
      <color indexed="17"/>
      <name val="Calibri"/>
      <family val="2"/>
      <scheme val="minor"/>
    </font>
    <font>
      <b/>
      <u/>
      <sz val="14"/>
      <name val="Calibri"/>
      <family val="2"/>
      <scheme val="minor"/>
    </font>
    <font>
      <i/>
      <sz val="14"/>
      <color indexed="17"/>
      <name val="Calibri"/>
      <family val="2"/>
      <scheme val="minor"/>
    </font>
    <font>
      <sz val="10"/>
      <name val="Calibri"/>
      <family val="2"/>
      <scheme val="minor"/>
    </font>
    <font>
      <sz val="12"/>
      <color rgb="FFFF0000"/>
      <name val="Calibri"/>
      <family val="2"/>
      <scheme val="minor"/>
    </font>
    <font>
      <b/>
      <sz val="10"/>
      <name val="Calibri"/>
      <family val="2"/>
      <scheme val="minor"/>
    </font>
    <font>
      <b/>
      <i/>
      <sz val="9"/>
      <color indexed="17"/>
      <name val="Calibri"/>
      <family val="2"/>
      <scheme val="minor"/>
    </font>
    <font>
      <b/>
      <sz val="10"/>
      <color indexed="17"/>
      <name val="Calibri"/>
      <family val="2"/>
      <scheme val="minor"/>
    </font>
    <font>
      <i/>
      <sz val="12"/>
      <color indexed="49"/>
      <name val="Calibri"/>
      <family val="2"/>
      <scheme val="minor"/>
    </font>
    <font>
      <sz val="12"/>
      <color indexed="49"/>
      <name val="Calibri"/>
      <family val="2"/>
      <scheme val="minor"/>
    </font>
    <font>
      <sz val="14"/>
      <color indexed="10"/>
      <name val="Calibri"/>
      <family val="2"/>
      <scheme val="minor"/>
    </font>
    <font>
      <i/>
      <sz val="14"/>
      <name val="Calibri"/>
      <family val="2"/>
      <scheme val="minor"/>
    </font>
    <font>
      <b/>
      <i/>
      <sz val="16"/>
      <name val="Calibri"/>
      <family val="2"/>
      <scheme val="minor"/>
    </font>
    <font>
      <sz val="11"/>
      <name val="Calibri"/>
      <family val="2"/>
      <scheme val="minor"/>
    </font>
    <font>
      <sz val="10"/>
      <color theme="1"/>
      <name val="Calibri"/>
      <family val="2"/>
      <scheme val="minor"/>
    </font>
    <font>
      <sz val="12"/>
      <color theme="1"/>
      <name val="Calibri"/>
      <family val="2"/>
      <scheme val="minor"/>
    </font>
    <font>
      <sz val="12"/>
      <color indexed="18"/>
      <name val="Calibri"/>
      <family val="2"/>
      <scheme val="minor"/>
    </font>
    <font>
      <u/>
      <sz val="12"/>
      <name val="Calibri"/>
      <family val="2"/>
      <scheme val="minor"/>
    </font>
    <font>
      <sz val="12"/>
      <color indexed="9"/>
      <name val="Calibri"/>
      <family val="2"/>
      <scheme val="minor"/>
    </font>
    <font>
      <b/>
      <u/>
      <sz val="12"/>
      <name val="Calibri"/>
      <family val="2"/>
      <scheme val="minor"/>
    </font>
    <font>
      <sz val="18"/>
      <color theme="1"/>
      <name val="Calibri"/>
      <family val="2"/>
      <scheme val="minor"/>
    </font>
    <font>
      <sz val="14"/>
      <color theme="1"/>
      <name val="Calibri"/>
      <family val="2"/>
      <scheme val="minor"/>
    </font>
    <font>
      <b/>
      <sz val="14"/>
      <color theme="1"/>
      <name val="Calibri"/>
      <family val="2"/>
      <scheme val="minor"/>
    </font>
    <font>
      <b/>
      <i/>
      <sz val="8"/>
      <name val="Calibri"/>
      <family val="2"/>
      <scheme val="minor"/>
    </font>
    <font>
      <b/>
      <sz val="12"/>
      <color theme="1"/>
      <name val="Calibri"/>
      <family val="2"/>
      <scheme val="minor"/>
    </font>
    <font>
      <sz val="10"/>
      <color indexed="55"/>
      <name val="Calibri"/>
      <family val="2"/>
      <scheme val="minor"/>
    </font>
    <font>
      <i/>
      <sz val="10"/>
      <color indexed="17"/>
      <name val="Calibri"/>
      <family val="2"/>
      <scheme val="minor"/>
    </font>
    <font>
      <sz val="10"/>
      <color indexed="17"/>
      <name val="Calibri"/>
      <family val="2"/>
      <scheme val="minor"/>
    </font>
    <font>
      <b/>
      <u/>
      <sz val="10"/>
      <color theme="1"/>
      <name val="Calibri"/>
      <family val="2"/>
      <scheme val="minor"/>
    </font>
    <font>
      <b/>
      <u/>
      <sz val="12"/>
      <color theme="1"/>
      <name val="Calibri"/>
      <family val="2"/>
      <scheme val="minor"/>
    </font>
    <font>
      <i/>
      <sz val="10"/>
      <name val="Calibri"/>
      <family val="2"/>
      <scheme val="minor"/>
    </font>
    <font>
      <i/>
      <sz val="12"/>
      <color rgb="FFFF0000"/>
      <name val="Calibri"/>
      <family val="2"/>
      <scheme val="minor"/>
    </font>
    <font>
      <b/>
      <i/>
      <sz val="12"/>
      <color indexed="10"/>
      <name val="Calibri"/>
      <family val="2"/>
      <scheme val="minor"/>
    </font>
    <font>
      <i/>
      <sz val="12"/>
      <color indexed="10"/>
      <name val="Calibri"/>
      <family val="2"/>
      <scheme val="minor"/>
    </font>
    <font>
      <sz val="10"/>
      <color theme="0" tint="-0.499984740745262"/>
      <name val="Calibri"/>
      <family val="2"/>
      <scheme val="minor"/>
    </font>
    <font>
      <b/>
      <sz val="14"/>
      <color indexed="12"/>
      <name val="Calibri"/>
      <family val="2"/>
      <scheme val="minor"/>
    </font>
    <font>
      <u/>
      <sz val="14"/>
      <name val="Calibri"/>
      <family val="2"/>
      <scheme val="minor"/>
    </font>
    <font>
      <sz val="12"/>
      <color indexed="55"/>
      <name val="Calibri"/>
      <family val="2"/>
      <scheme val="minor"/>
    </font>
    <font>
      <i/>
      <sz val="12"/>
      <color indexed="55"/>
      <name val="Calibri"/>
      <family val="2"/>
      <scheme val="minor"/>
    </font>
    <font>
      <i/>
      <sz val="12"/>
      <color indexed="12"/>
      <name val="Calibri"/>
      <family val="2"/>
      <scheme val="minor"/>
    </font>
    <font>
      <b/>
      <i/>
      <sz val="14"/>
      <color theme="1"/>
      <name val="Calibri"/>
      <family val="2"/>
      <scheme val="minor"/>
    </font>
    <font>
      <b/>
      <i/>
      <sz val="9"/>
      <name val="Calibri"/>
      <family val="2"/>
      <scheme val="minor"/>
    </font>
    <font>
      <sz val="11"/>
      <color rgb="FFC00000"/>
      <name val="Calibri"/>
      <family val="2"/>
      <scheme val="minor"/>
    </font>
    <font>
      <b/>
      <u/>
      <sz val="12"/>
      <color indexed="55"/>
      <name val="Calibri"/>
      <family val="2"/>
      <scheme val="minor"/>
    </font>
    <font>
      <sz val="10"/>
      <color indexed="12"/>
      <name val="Calibri"/>
      <family val="2"/>
      <scheme val="minor"/>
    </font>
    <font>
      <sz val="11"/>
      <color indexed="12"/>
      <name val="Calibri"/>
      <family val="2"/>
      <scheme val="minor"/>
    </font>
    <font>
      <i/>
      <sz val="10"/>
      <color indexed="12"/>
      <name val="Calibri"/>
      <family val="2"/>
      <scheme val="minor"/>
    </font>
    <font>
      <i/>
      <sz val="11"/>
      <color indexed="12"/>
      <name val="Calibri"/>
      <family val="2"/>
      <scheme val="minor"/>
    </font>
    <font>
      <i/>
      <sz val="11"/>
      <name val="Calibri"/>
      <family val="2"/>
      <scheme val="minor"/>
    </font>
    <font>
      <sz val="12"/>
      <color rgb="FFC00000"/>
      <name val="Calibri"/>
      <family val="2"/>
      <scheme val="minor"/>
    </font>
    <font>
      <i/>
      <u/>
      <sz val="12"/>
      <name val="Calibri"/>
      <family val="2"/>
      <scheme val="minor"/>
    </font>
    <font>
      <sz val="11"/>
      <color indexed="55"/>
      <name val="Calibri"/>
      <family val="2"/>
      <scheme val="minor"/>
    </font>
    <font>
      <u/>
      <sz val="11"/>
      <name val="Calibri"/>
      <family val="2"/>
      <scheme val="minor"/>
    </font>
    <font>
      <u/>
      <sz val="12"/>
      <color indexed="17"/>
      <name val="Calibri"/>
      <family val="2"/>
      <scheme val="minor"/>
    </font>
    <font>
      <b/>
      <u/>
      <sz val="10"/>
      <name val="Calibri"/>
      <family val="2"/>
      <scheme val="minor"/>
    </font>
    <font>
      <sz val="12"/>
      <color indexed="10"/>
      <name val="Calibri"/>
      <family val="2"/>
      <scheme val="minor"/>
    </font>
    <font>
      <sz val="12"/>
      <color rgb="FF002060"/>
      <name val="Calibri"/>
      <family val="2"/>
      <scheme val="minor"/>
    </font>
    <font>
      <sz val="9"/>
      <name val="Calibri"/>
      <family val="2"/>
      <scheme val="minor"/>
    </font>
    <font>
      <i/>
      <sz val="11"/>
      <color indexed="55"/>
      <name val="Calibri"/>
      <family val="2"/>
      <scheme val="minor"/>
    </font>
    <font>
      <b/>
      <sz val="10"/>
      <color theme="1"/>
      <name val="Calibri"/>
      <family val="2"/>
      <scheme val="minor"/>
    </font>
    <font>
      <b/>
      <sz val="12"/>
      <color indexed="12"/>
      <name val="Calibri"/>
      <family val="2"/>
      <scheme val="minor"/>
    </font>
    <font>
      <strike/>
      <sz val="12"/>
      <name val="Calibri"/>
      <family val="2"/>
      <scheme val="minor"/>
    </font>
    <font>
      <strike/>
      <sz val="10"/>
      <name val="Calibri"/>
      <family val="2"/>
      <scheme val="minor"/>
    </font>
    <font>
      <b/>
      <sz val="24"/>
      <color theme="1"/>
      <name val="Cambria"/>
      <family val="1"/>
      <scheme val="major"/>
    </font>
    <font>
      <i/>
      <sz val="14"/>
      <color theme="4"/>
      <name val="Calibri"/>
      <family val="2"/>
      <scheme val="minor"/>
    </font>
    <font>
      <sz val="18"/>
      <color rgb="FFFF0000"/>
      <name val="Calibri"/>
      <family val="2"/>
      <scheme val="minor"/>
    </font>
    <font>
      <sz val="14"/>
      <color rgb="FFFF0000"/>
      <name val="Calibri"/>
      <family val="2"/>
      <scheme val="minor"/>
    </font>
    <font>
      <b/>
      <sz val="14"/>
      <color rgb="FFFF0000"/>
      <name val="Calibri"/>
      <family val="2"/>
      <scheme val="minor"/>
    </font>
    <font>
      <b/>
      <sz val="12"/>
      <name val="Calibri"/>
      <family val="2"/>
      <scheme val="minor"/>
    </font>
    <font>
      <b/>
      <sz val="20"/>
      <name val="Calibri"/>
      <family val="2"/>
      <scheme val="minor"/>
    </font>
    <font>
      <i/>
      <sz val="11"/>
      <name val="Times New Roman"/>
      <family val="2"/>
    </font>
    <font>
      <sz val="12"/>
      <name val="Calibri"/>
      <family val="2"/>
      <scheme val="minor"/>
    </font>
    <font>
      <b/>
      <sz val="18"/>
      <name val="Calibri"/>
      <family val="2"/>
      <scheme val="minor"/>
    </font>
    <font>
      <sz val="12"/>
      <color indexed="18"/>
      <name val="Calibri"/>
      <family val="2"/>
      <scheme val="minor"/>
    </font>
    <font>
      <b/>
      <u/>
      <sz val="18"/>
      <name val="Calibri"/>
      <family val="2"/>
      <scheme val="minor"/>
    </font>
    <font>
      <u/>
      <sz val="12"/>
      <name val="Calibri"/>
      <family val="2"/>
      <scheme val="minor"/>
    </font>
    <font>
      <b/>
      <i/>
      <sz val="11"/>
      <name val="Times New Roman"/>
      <family val="2"/>
    </font>
    <font>
      <b/>
      <sz val="18"/>
      <color rgb="FFFF0000"/>
      <name val="Calibri"/>
      <family val="2"/>
      <scheme val="minor"/>
    </font>
    <font>
      <sz val="12"/>
      <color indexed="9"/>
      <name val="Calibri"/>
      <family val="2"/>
      <scheme val="minor"/>
    </font>
    <font>
      <b/>
      <u/>
      <sz val="12"/>
      <name val="Calibri"/>
      <family val="2"/>
      <scheme val="minor"/>
    </font>
    <font>
      <i/>
      <sz val="12"/>
      <name val="Calibri"/>
      <family val="2"/>
      <scheme val="minor"/>
    </font>
    <font>
      <b/>
      <sz val="11"/>
      <name val="Times New Roman"/>
      <family val="2"/>
    </font>
    <font>
      <b/>
      <sz val="11"/>
      <color rgb="FFFF0000"/>
      <name val="Times New Roman"/>
      <family val="2"/>
    </font>
    <font>
      <b/>
      <sz val="12"/>
      <color rgb="FFFF0000"/>
      <name val="Calibri"/>
      <family val="2"/>
      <scheme val="minor"/>
    </font>
    <font>
      <sz val="12"/>
      <color rgb="FFFF0000"/>
      <name val="Calibri"/>
      <family val="2"/>
      <scheme val="minor"/>
    </font>
    <font>
      <u/>
      <sz val="12"/>
      <color indexed="9"/>
      <name val="Calibri"/>
      <family val="2"/>
      <scheme val="minor"/>
    </font>
    <font>
      <b/>
      <sz val="11"/>
      <name val="Times New Roman"/>
      <family val="1"/>
    </font>
    <font>
      <b/>
      <sz val="11"/>
      <color theme="1"/>
      <name val="Cambria"/>
      <family val="1"/>
      <scheme val="major"/>
    </font>
    <font>
      <b/>
      <i/>
      <sz val="12"/>
      <color theme="4"/>
      <name val="Calibri"/>
      <family val="2"/>
      <scheme val="minor"/>
    </font>
    <font>
      <b/>
      <i/>
      <sz val="12"/>
      <color theme="1"/>
      <name val="Calibri"/>
      <family val="2"/>
      <scheme val="minor"/>
    </font>
    <font>
      <b/>
      <sz val="11"/>
      <name val="Calibri"/>
      <family val="2"/>
      <scheme val="minor"/>
    </font>
    <font>
      <b/>
      <sz val="12"/>
      <color theme="4"/>
      <name val="Calibri"/>
      <family val="2"/>
      <scheme val="minor"/>
    </font>
    <font>
      <i/>
      <sz val="12"/>
      <name val="Times New Roman"/>
      <family val="2"/>
    </font>
    <font>
      <sz val="12"/>
      <name val="Times New Roman"/>
      <family val="2"/>
    </font>
    <font>
      <b/>
      <i/>
      <sz val="12"/>
      <name val="Times New Roman"/>
      <family val="2"/>
    </font>
    <font>
      <b/>
      <i/>
      <u/>
      <sz val="18"/>
      <name val="Times New Roman"/>
      <family val="2"/>
    </font>
    <font>
      <b/>
      <u/>
      <sz val="18"/>
      <name val="Times New Roman"/>
      <family val="2"/>
    </font>
    <font>
      <u/>
      <sz val="18"/>
      <name val="Calibri"/>
      <family val="2"/>
      <scheme val="minor"/>
    </font>
    <font>
      <b/>
      <sz val="14"/>
      <color indexed="18"/>
      <name val="Calibri"/>
      <family val="2"/>
      <scheme val="minor"/>
    </font>
    <font>
      <b/>
      <i/>
      <sz val="20"/>
      <name val="Calibri"/>
      <family val="2"/>
      <scheme val="minor"/>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tint="-0.14999847407452621"/>
        <bgColor indexed="64"/>
      </patternFill>
    </fill>
  </fills>
  <borders count="21">
    <border>
      <left/>
      <right/>
      <top/>
      <bottom/>
      <diagonal/>
    </border>
    <border>
      <left/>
      <right/>
      <top/>
      <bottom style="thin">
        <color indexed="8"/>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thin">
        <color auto="1"/>
      </top>
      <bottom style="thin">
        <color auto="1"/>
      </bottom>
      <diagonal/>
    </border>
    <border>
      <left/>
      <right style="medium">
        <color auto="1"/>
      </right>
      <top style="medium">
        <color auto="1"/>
      </top>
      <bottom style="medium">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8">
    <xf numFmtId="0" fontId="0" fillId="0" borderId="0"/>
    <xf numFmtId="43" fontId="2" fillId="0" borderId="0" applyFont="0" applyFill="0" applyBorder="0" applyAlignment="0" applyProtection="0"/>
    <xf numFmtId="44" fontId="2" fillId="0" borderId="0" applyFont="0" applyFill="0" applyBorder="0" applyAlignment="0" applyProtection="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9"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cellStyleXfs>
  <cellXfs count="862">
    <xf numFmtId="0" fontId="0" fillId="0" borderId="0" xfId="0"/>
    <xf numFmtId="165" fontId="11" fillId="0" borderId="0" xfId="9" applyFont="1" applyAlignment="1" applyProtection="1">
      <alignment vertical="center"/>
    </xf>
    <xf numFmtId="165" fontId="11" fillId="0" borderId="0" xfId="9" applyFont="1" applyAlignment="1" applyProtection="1">
      <alignment horizontal="right" vertical="center"/>
    </xf>
    <xf numFmtId="165" fontId="12" fillId="0" borderId="0" xfId="9" applyFont="1" applyAlignment="1" applyProtection="1">
      <alignment vertical="center"/>
    </xf>
    <xf numFmtId="165" fontId="13" fillId="0" borderId="0" xfId="9" applyFont="1" applyAlignment="1" applyProtection="1">
      <alignment vertical="center"/>
    </xf>
    <xf numFmtId="0" fontId="13" fillId="0" borderId="0" xfId="1" applyNumberFormat="1" applyFont="1" applyAlignment="1" applyProtection="1">
      <alignment vertical="center"/>
    </xf>
    <xf numFmtId="170" fontId="13" fillId="0" borderId="0" xfId="1" applyNumberFormat="1" applyFont="1" applyAlignment="1" applyProtection="1">
      <alignment vertical="center"/>
    </xf>
    <xf numFmtId="165" fontId="14" fillId="0" borderId="0" xfId="9" applyFont="1" applyAlignment="1" applyProtection="1">
      <alignment vertical="center"/>
    </xf>
    <xf numFmtId="165" fontId="15" fillId="0" borderId="0" xfId="9" applyFont="1" applyAlignment="1" applyProtection="1">
      <alignment horizontal="left" vertical="center"/>
    </xf>
    <xf numFmtId="165" fontId="15" fillId="0" borderId="0" xfId="9" applyFont="1" applyAlignment="1" applyProtection="1">
      <alignment horizontal="right" vertical="center"/>
    </xf>
    <xf numFmtId="165" fontId="16" fillId="0" borderId="0" xfId="9" applyFont="1" applyAlignment="1" applyProtection="1">
      <alignment vertical="center"/>
    </xf>
    <xf numFmtId="165" fontId="17" fillId="0" borderId="0" xfId="9" applyFont="1" applyAlignment="1" applyProtection="1">
      <alignment vertical="center"/>
    </xf>
    <xf numFmtId="0" fontId="17" fillId="0" borderId="0" xfId="1" applyNumberFormat="1" applyFont="1" applyAlignment="1" applyProtection="1">
      <alignment vertical="center"/>
    </xf>
    <xf numFmtId="170" fontId="17" fillId="0" borderId="0" xfId="1" applyNumberFormat="1" applyFont="1" applyAlignment="1" applyProtection="1">
      <alignment vertical="center"/>
    </xf>
    <xf numFmtId="165" fontId="18" fillId="0" borderId="0" xfId="9" applyFont="1" applyAlignment="1" applyProtection="1">
      <alignment vertical="center"/>
    </xf>
    <xf numFmtId="165" fontId="19" fillId="0" borderId="0" xfId="9" applyFont="1" applyAlignment="1" applyProtection="1">
      <alignment horizontal="left" vertical="center"/>
    </xf>
    <xf numFmtId="165" fontId="15" fillId="0" borderId="0" xfId="9" applyFont="1" applyBorder="1" applyAlignment="1" applyProtection="1">
      <alignment horizontal="left" vertical="center"/>
    </xf>
    <xf numFmtId="165" fontId="15" fillId="0" borderId="0" xfId="9" applyFont="1" applyBorder="1" applyAlignment="1" applyProtection="1">
      <alignment vertical="center"/>
    </xf>
    <xf numFmtId="165" fontId="15" fillId="0" borderId="0" xfId="9" applyFont="1" applyBorder="1" applyAlignment="1" applyProtection="1">
      <alignment horizontal="right" vertical="center"/>
    </xf>
    <xf numFmtId="165" fontId="19" fillId="0" borderId="0" xfId="9" applyFont="1" applyAlignment="1" applyProtection="1">
      <alignment horizontal="right" vertical="center"/>
    </xf>
    <xf numFmtId="165" fontId="19" fillId="0" borderId="0" xfId="9" quotePrefix="1" applyFont="1" applyBorder="1" applyAlignment="1" applyProtection="1">
      <alignment horizontal="left" vertical="center"/>
    </xf>
    <xf numFmtId="165" fontId="20" fillId="0" borderId="0" xfId="9" applyFont="1" applyBorder="1" applyAlignment="1" applyProtection="1">
      <alignment vertical="center"/>
    </xf>
    <xf numFmtId="165" fontId="19" fillId="0" borderId="0" xfId="9" applyFont="1" applyBorder="1" applyAlignment="1" applyProtection="1">
      <alignment vertical="center"/>
    </xf>
    <xf numFmtId="165" fontId="15" fillId="0" borderId="0" xfId="9" applyFont="1" applyAlignment="1" applyProtection="1">
      <alignment vertical="center"/>
    </xf>
    <xf numFmtId="165" fontId="15" fillId="0" borderId="10" xfId="9" applyFont="1" applyBorder="1" applyAlignment="1" applyProtection="1">
      <alignment vertical="center"/>
    </xf>
    <xf numFmtId="165" fontId="15" fillId="0" borderId="11" xfId="9" applyFont="1" applyBorder="1" applyAlignment="1" applyProtection="1">
      <alignment vertical="center"/>
    </xf>
    <xf numFmtId="165" fontId="16" fillId="0" borderId="11" xfId="9" applyFont="1" applyBorder="1" applyAlignment="1" applyProtection="1">
      <alignment vertical="center"/>
    </xf>
    <xf numFmtId="165" fontId="15" fillId="0" borderId="11" xfId="9" applyFont="1" applyBorder="1" applyAlignment="1" applyProtection="1">
      <alignment horizontal="right" vertical="center"/>
    </xf>
    <xf numFmtId="165" fontId="16" fillId="0" borderId="11" xfId="9" applyFont="1" applyBorder="1" applyAlignment="1" applyProtection="1">
      <alignment horizontal="right" vertical="center"/>
    </xf>
    <xf numFmtId="165" fontId="21" fillId="0" borderId="11" xfId="9" applyFont="1" applyBorder="1" applyAlignment="1" applyProtection="1">
      <alignment vertical="center"/>
    </xf>
    <xf numFmtId="165" fontId="16" fillId="0" borderId="13" xfId="9" applyFont="1" applyBorder="1" applyAlignment="1" applyProtection="1">
      <alignment vertical="center"/>
    </xf>
    <xf numFmtId="165" fontId="19" fillId="0" borderId="0" xfId="9" applyFont="1" applyAlignment="1" applyProtection="1">
      <alignment vertical="center"/>
    </xf>
    <xf numFmtId="165" fontId="20" fillId="0" borderId="0" xfId="9" applyFont="1" applyAlignment="1" applyProtection="1">
      <alignment vertical="center"/>
    </xf>
    <xf numFmtId="165" fontId="19" fillId="0" borderId="0" xfId="5" applyFont="1" applyAlignment="1" applyProtection="1">
      <alignment vertical="center"/>
    </xf>
    <xf numFmtId="165" fontId="11" fillId="0" borderId="0" xfId="5" applyFont="1" applyAlignment="1" applyProtection="1">
      <alignment vertical="center"/>
    </xf>
    <xf numFmtId="165" fontId="22" fillId="0" borderId="0" xfId="9" applyFont="1" applyAlignment="1" applyProtection="1">
      <alignment vertical="center"/>
    </xf>
    <xf numFmtId="165" fontId="23" fillId="0" borderId="0" xfId="5" applyFont="1" applyBorder="1" applyAlignment="1" applyProtection="1">
      <alignment horizontal="right" vertical="center"/>
    </xf>
    <xf numFmtId="169" fontId="24" fillId="0" borderId="0" xfId="2" applyNumberFormat="1" applyFont="1" applyBorder="1" applyAlignment="1" applyProtection="1">
      <alignment horizontal="center" vertical="center"/>
    </xf>
    <xf numFmtId="169" fontId="23" fillId="2" borderId="2" xfId="2" applyNumberFormat="1" applyFont="1" applyFill="1" applyBorder="1" applyAlignment="1" applyProtection="1">
      <alignment horizontal="center" vertical="center"/>
      <protection locked="0"/>
    </xf>
    <xf numFmtId="165" fontId="25" fillId="0" borderId="0" xfId="5" applyFont="1" applyBorder="1" applyAlignment="1" applyProtection="1">
      <alignment horizontal="left" vertical="center"/>
    </xf>
    <xf numFmtId="165" fontId="6" fillId="0" borderId="0" xfId="9" applyFont="1" applyAlignment="1" applyProtection="1">
      <alignment vertical="center"/>
    </xf>
    <xf numFmtId="165" fontId="25" fillId="0" borderId="0" xfId="5" applyFont="1" applyBorder="1" applyAlignment="1" applyProtection="1">
      <alignment horizontal="right" vertical="center"/>
    </xf>
    <xf numFmtId="165" fontId="26" fillId="0" borderId="0" xfId="9" applyFont="1" applyAlignment="1" applyProtection="1">
      <alignment horizontal="center" vertical="center"/>
    </xf>
    <xf numFmtId="165" fontId="23" fillId="0" borderId="0" xfId="9" applyFont="1" applyAlignment="1" applyProtection="1">
      <alignment vertical="center"/>
    </xf>
    <xf numFmtId="165" fontId="23" fillId="0" borderId="0" xfId="9" applyFont="1" applyAlignment="1" applyProtection="1">
      <alignment horizontal="left" vertical="center"/>
    </xf>
    <xf numFmtId="165" fontId="27" fillId="0" borderId="0" xfId="9" applyFont="1" applyAlignment="1" applyProtection="1">
      <alignment vertical="center"/>
    </xf>
    <xf numFmtId="0" fontId="27" fillId="0" borderId="0" xfId="1" applyNumberFormat="1" applyFont="1" applyAlignment="1" applyProtection="1">
      <alignment vertical="center"/>
    </xf>
    <xf numFmtId="170" fontId="27" fillId="0" borderId="0" xfId="1" applyNumberFormat="1" applyFont="1" applyAlignment="1" applyProtection="1">
      <alignment vertical="center"/>
    </xf>
    <xf numFmtId="165" fontId="15" fillId="0" borderId="1" xfId="9" applyFont="1" applyBorder="1" applyAlignment="1" applyProtection="1">
      <alignment horizontal="left" vertical="center"/>
    </xf>
    <xf numFmtId="165" fontId="15" fillId="0" borderId="1" xfId="9" applyFont="1" applyBorder="1" applyAlignment="1" applyProtection="1">
      <alignment vertical="center"/>
    </xf>
    <xf numFmtId="165" fontId="15" fillId="0" borderId="2" xfId="9" applyFont="1" applyBorder="1" applyAlignment="1" applyProtection="1">
      <alignment vertical="center"/>
    </xf>
    <xf numFmtId="165" fontId="15" fillId="0" borderId="0" xfId="5" applyFont="1" applyBorder="1" applyAlignment="1" applyProtection="1">
      <alignment vertical="center"/>
    </xf>
    <xf numFmtId="165" fontId="15" fillId="0" borderId="2" xfId="5" applyFont="1" applyBorder="1" applyAlignment="1" applyProtection="1">
      <alignment horizontal="left" vertical="center"/>
    </xf>
    <xf numFmtId="165" fontId="15" fillId="0" borderId="1" xfId="9" applyFont="1" applyBorder="1" applyAlignment="1" applyProtection="1">
      <alignment horizontal="right" vertical="center"/>
    </xf>
    <xf numFmtId="165" fontId="26" fillId="0" borderId="1" xfId="9" applyFont="1" applyBorder="1" applyAlignment="1" applyProtection="1">
      <alignment horizontal="center" vertical="center"/>
    </xf>
    <xf numFmtId="165" fontId="27" fillId="0" borderId="0" xfId="7" applyFont="1" applyAlignment="1" applyProtection="1">
      <alignment horizontal="right" vertical="center"/>
    </xf>
    <xf numFmtId="165" fontId="15" fillId="0" borderId="0" xfId="7" applyFont="1" applyAlignment="1" applyProtection="1">
      <alignment horizontal="right" vertical="center"/>
    </xf>
    <xf numFmtId="165" fontId="28" fillId="0" borderId="0" xfId="9" applyFont="1" applyAlignment="1" applyProtection="1">
      <alignment vertical="center"/>
    </xf>
    <xf numFmtId="165" fontId="29" fillId="0" borderId="0" xfId="9" applyFont="1" applyAlignment="1" applyProtection="1">
      <alignment horizontal="left" vertical="center"/>
    </xf>
    <xf numFmtId="165" fontId="30" fillId="0" borderId="0" xfId="9" applyFont="1" applyAlignment="1" applyProtection="1">
      <alignment vertical="center"/>
    </xf>
    <xf numFmtId="165" fontId="31" fillId="0" borderId="0" xfId="9" applyFont="1" applyAlignment="1" applyProtection="1">
      <alignment vertical="center"/>
    </xf>
    <xf numFmtId="165" fontId="32" fillId="0" borderId="0" xfId="9" applyFont="1" applyBorder="1" applyAlignment="1" applyProtection="1">
      <alignment horizontal="left" vertical="center"/>
    </xf>
    <xf numFmtId="165" fontId="16" fillId="0" borderId="0" xfId="9" applyFont="1" applyBorder="1" applyAlignment="1" applyProtection="1">
      <alignment vertical="center"/>
    </xf>
    <xf numFmtId="165" fontId="14" fillId="0" borderId="0" xfId="9" applyFont="1" applyBorder="1" applyAlignment="1" applyProtection="1">
      <alignment vertical="center"/>
    </xf>
    <xf numFmtId="165" fontId="16" fillId="0" borderId="0" xfId="9" applyFont="1" applyBorder="1" applyAlignment="1" applyProtection="1">
      <alignment horizontal="right" vertical="center"/>
    </xf>
    <xf numFmtId="165" fontId="33" fillId="0" borderId="0" xfId="9" applyFont="1" applyBorder="1" applyAlignment="1" applyProtection="1">
      <alignment vertical="center"/>
    </xf>
    <xf numFmtId="165" fontId="25" fillId="0" borderId="0" xfId="9" applyFont="1" applyBorder="1" applyAlignment="1" applyProtection="1">
      <alignment vertical="center"/>
    </xf>
    <xf numFmtId="170" fontId="15" fillId="0" borderId="0" xfId="1" applyNumberFormat="1" applyFont="1" applyAlignment="1" applyProtection="1">
      <alignment horizontal="right" vertical="center"/>
    </xf>
    <xf numFmtId="170" fontId="15" fillId="0" borderId="0" xfId="1" applyNumberFormat="1" applyFont="1" applyAlignment="1" applyProtection="1">
      <alignment vertical="center"/>
    </xf>
    <xf numFmtId="165" fontId="21" fillId="3" borderId="0" xfId="9" applyFont="1" applyFill="1" applyAlignment="1" applyProtection="1">
      <alignment vertical="center"/>
    </xf>
    <xf numFmtId="165" fontId="25" fillId="0" borderId="0" xfId="9" applyFont="1" applyAlignment="1" applyProtection="1">
      <alignment vertical="center"/>
    </xf>
    <xf numFmtId="165" fontId="32" fillId="0" borderId="0" xfId="9" applyFont="1" applyAlignment="1" applyProtection="1">
      <alignment vertical="center"/>
    </xf>
    <xf numFmtId="0" fontId="16" fillId="0" borderId="0" xfId="1" applyNumberFormat="1" applyFont="1" applyAlignment="1" applyProtection="1">
      <alignment vertical="center"/>
    </xf>
    <xf numFmtId="170" fontId="16" fillId="0" borderId="0" xfId="1" applyNumberFormat="1" applyFont="1" applyAlignment="1" applyProtection="1">
      <alignment vertical="center"/>
    </xf>
    <xf numFmtId="165" fontId="11" fillId="0" borderId="0" xfId="9" applyFont="1" applyAlignment="1" applyProtection="1">
      <alignment horizontal="left" vertical="center"/>
    </xf>
    <xf numFmtId="165" fontId="11" fillId="0" borderId="0" xfId="5" applyFont="1" applyAlignment="1" applyProtection="1">
      <alignment horizontal="right" vertical="center"/>
    </xf>
    <xf numFmtId="41" fontId="11" fillId="2" borderId="2" xfId="2" applyNumberFormat="1" applyFont="1" applyFill="1" applyBorder="1" applyAlignment="1" applyProtection="1">
      <alignment vertical="center"/>
      <protection locked="0"/>
    </xf>
    <xf numFmtId="164" fontId="18" fillId="0" borderId="1" xfId="9" applyNumberFormat="1" applyFont="1" applyBorder="1" applyAlignment="1" applyProtection="1">
      <alignment vertical="center"/>
    </xf>
    <xf numFmtId="39" fontId="11" fillId="0" borderId="0" xfId="9" applyNumberFormat="1" applyFont="1" applyAlignment="1" applyProtection="1">
      <alignment horizontal="left" vertical="center"/>
    </xf>
    <xf numFmtId="170" fontId="11" fillId="0" borderId="0" xfId="1" applyNumberFormat="1" applyFont="1" applyAlignment="1" applyProtection="1">
      <alignment horizontal="right" vertical="center"/>
    </xf>
    <xf numFmtId="39" fontId="11" fillId="0" borderId="0" xfId="9" applyNumberFormat="1" applyFont="1" applyAlignment="1" applyProtection="1">
      <alignment vertical="center"/>
    </xf>
    <xf numFmtId="164" fontId="30" fillId="0" borderId="0" xfId="9" applyNumberFormat="1" applyFont="1" applyAlignment="1" applyProtection="1">
      <alignment horizontal="center" vertical="center"/>
    </xf>
    <xf numFmtId="165" fontId="31" fillId="0" borderId="2" xfId="9" applyFont="1" applyBorder="1" applyAlignment="1" applyProtection="1">
      <alignment vertical="center"/>
      <protection locked="0"/>
    </xf>
    <xf numFmtId="165" fontId="34" fillId="0" borderId="0" xfId="9" applyFont="1" applyAlignment="1" applyProtection="1">
      <alignment vertical="center"/>
    </xf>
    <xf numFmtId="0" fontId="11" fillId="0" borderId="0" xfId="1" applyNumberFormat="1" applyFont="1" applyAlignment="1" applyProtection="1">
      <alignment vertical="center"/>
    </xf>
    <xf numFmtId="170" fontId="35" fillId="0" borderId="0" xfId="1" applyNumberFormat="1" applyFont="1" applyAlignment="1" applyProtection="1">
      <alignment vertical="center"/>
    </xf>
    <xf numFmtId="170" fontId="11" fillId="0" borderId="0" xfId="1" applyNumberFormat="1" applyFont="1" applyAlignment="1" applyProtection="1">
      <alignment vertical="center"/>
    </xf>
    <xf numFmtId="170" fontId="35" fillId="0" borderId="0" xfId="1" applyNumberFormat="1" applyFont="1" applyAlignment="1" applyProtection="1">
      <alignment horizontal="right" vertical="center"/>
    </xf>
    <xf numFmtId="165" fontId="11" fillId="3" borderId="0" xfId="9" applyFont="1" applyFill="1" applyAlignment="1" applyProtection="1">
      <alignment vertical="center"/>
    </xf>
    <xf numFmtId="39" fontId="11" fillId="3" borderId="0" xfId="9" applyNumberFormat="1" applyFont="1" applyFill="1" applyAlignment="1" applyProtection="1">
      <alignment vertical="center"/>
    </xf>
    <xf numFmtId="164" fontId="11" fillId="3" borderId="0" xfId="9" applyNumberFormat="1" applyFont="1" applyFill="1" applyAlignment="1" applyProtection="1">
      <alignment horizontal="right" vertical="center"/>
    </xf>
    <xf numFmtId="39" fontId="11" fillId="3" borderId="0" xfId="9" applyNumberFormat="1" applyFont="1" applyFill="1" applyAlignment="1" applyProtection="1">
      <alignment horizontal="left" vertical="center"/>
    </xf>
    <xf numFmtId="164" fontId="30" fillId="3" borderId="0" xfId="9" applyNumberFormat="1" applyFont="1" applyFill="1" applyAlignment="1" applyProtection="1">
      <alignment horizontal="center" vertical="center"/>
    </xf>
    <xf numFmtId="165" fontId="31" fillId="0" borderId="0" xfId="9" applyFont="1" applyAlignment="1" applyProtection="1">
      <alignment vertical="center"/>
      <protection locked="0"/>
    </xf>
    <xf numFmtId="165" fontId="16" fillId="3" borderId="0" xfId="9" applyFont="1" applyFill="1" applyAlignment="1" applyProtection="1">
      <alignment vertical="center"/>
    </xf>
    <xf numFmtId="170" fontId="11" fillId="3" borderId="0" xfId="1" applyNumberFormat="1" applyFont="1" applyFill="1" applyAlignment="1" applyProtection="1">
      <alignment vertical="center"/>
    </xf>
    <xf numFmtId="165" fontId="34" fillId="0" borderId="0" xfId="9" applyFont="1" applyAlignment="1" applyProtection="1">
      <alignment horizontal="right" vertical="center"/>
    </xf>
    <xf numFmtId="165" fontId="19" fillId="0" borderId="0" xfId="5" applyFont="1" applyAlignment="1" applyProtection="1">
      <alignment horizontal="right" vertical="center"/>
    </xf>
    <xf numFmtId="41" fontId="19" fillId="0" borderId="2" xfId="2" applyNumberFormat="1" applyFont="1" applyBorder="1" applyAlignment="1" applyProtection="1">
      <alignment vertical="center"/>
    </xf>
    <xf numFmtId="165" fontId="12" fillId="3" borderId="0" xfId="9" applyFont="1" applyFill="1" applyAlignment="1" applyProtection="1">
      <alignment vertical="center"/>
    </xf>
    <xf numFmtId="39" fontId="18" fillId="3" borderId="0" xfId="9" applyNumberFormat="1" applyFont="1" applyFill="1" applyAlignment="1" applyProtection="1">
      <alignment vertical="center"/>
    </xf>
    <xf numFmtId="165" fontId="36" fillId="0" borderId="0" xfId="9" applyFont="1" applyBorder="1" applyAlignment="1" applyProtection="1">
      <alignment vertical="center"/>
    </xf>
    <xf numFmtId="165" fontId="36" fillId="0" borderId="0" xfId="9" applyFont="1" applyAlignment="1" applyProtection="1">
      <alignment horizontal="left" vertical="center"/>
    </xf>
    <xf numFmtId="165" fontId="36" fillId="0" borderId="0" xfId="9" applyFont="1" applyAlignment="1" applyProtection="1">
      <alignment vertical="center"/>
    </xf>
    <xf numFmtId="165" fontId="37" fillId="0" borderId="0" xfId="9" applyFont="1" applyAlignment="1" applyProtection="1">
      <alignment horizontal="center" vertical="center"/>
    </xf>
    <xf numFmtId="165" fontId="24" fillId="0" borderId="0" xfId="9" applyFont="1" applyAlignment="1" applyProtection="1">
      <alignment vertical="center"/>
    </xf>
    <xf numFmtId="165" fontId="38" fillId="0" borderId="0" xfId="9" applyFont="1" applyAlignment="1" applyProtection="1">
      <alignment horizontal="left" vertical="center"/>
      <protection locked="0"/>
    </xf>
    <xf numFmtId="164" fontId="16" fillId="0" borderId="0" xfId="9" applyNumberFormat="1" applyFont="1" applyBorder="1" applyAlignment="1" applyProtection="1">
      <alignment vertical="center"/>
    </xf>
    <xf numFmtId="164" fontId="33" fillId="0" borderId="0" xfId="9" applyNumberFormat="1" applyFont="1" applyAlignment="1" applyProtection="1">
      <alignment horizontal="center" vertical="center"/>
    </xf>
    <xf numFmtId="165" fontId="25" fillId="0" borderId="0" xfId="9" applyFont="1" applyAlignment="1" applyProtection="1">
      <alignment vertical="center"/>
      <protection locked="0"/>
    </xf>
    <xf numFmtId="165" fontId="16" fillId="0" borderId="0" xfId="9" applyFont="1" applyAlignment="1" applyProtection="1">
      <alignment horizontal="right" vertical="center"/>
    </xf>
    <xf numFmtId="164" fontId="11" fillId="0" borderId="0" xfId="9" applyNumberFormat="1" applyFont="1" applyAlignment="1" applyProtection="1">
      <alignment vertical="center"/>
    </xf>
    <xf numFmtId="164" fontId="11" fillId="0" borderId="0" xfId="9" applyNumberFormat="1" applyFont="1" applyAlignment="1" applyProtection="1">
      <alignment horizontal="right" vertical="center"/>
    </xf>
    <xf numFmtId="165" fontId="11" fillId="0" borderId="0" xfId="9" applyFont="1" applyBorder="1" applyAlignment="1" applyProtection="1">
      <alignment vertical="center"/>
    </xf>
    <xf numFmtId="165" fontId="11" fillId="0" borderId="0" xfId="5" applyFont="1" applyBorder="1" applyAlignment="1" applyProtection="1">
      <alignment horizontal="right" vertical="center"/>
    </xf>
    <xf numFmtId="41" fontId="11" fillId="0" borderId="0" xfId="2" applyNumberFormat="1" applyFont="1" applyBorder="1" applyAlignment="1" applyProtection="1">
      <alignment vertical="center"/>
    </xf>
    <xf numFmtId="164" fontId="18" fillId="0" borderId="0" xfId="9" applyNumberFormat="1" applyFont="1" applyBorder="1" applyAlignment="1" applyProtection="1">
      <alignment vertical="center"/>
    </xf>
    <xf numFmtId="165" fontId="31" fillId="0" borderId="0" xfId="9" applyFont="1" applyBorder="1" applyAlignment="1" applyProtection="1">
      <alignment vertical="center"/>
    </xf>
    <xf numFmtId="49" fontId="11" fillId="0" borderId="0" xfId="9" applyNumberFormat="1" applyFont="1" applyAlignment="1" applyProtection="1">
      <alignment vertical="center"/>
    </xf>
    <xf numFmtId="165" fontId="31" fillId="0" borderId="0" xfId="9" applyFont="1" applyBorder="1" applyAlignment="1" applyProtection="1">
      <alignment vertical="center"/>
      <protection locked="0"/>
    </xf>
    <xf numFmtId="165" fontId="32" fillId="0" borderId="0" xfId="9" applyFont="1" applyBorder="1" applyAlignment="1" applyProtection="1">
      <alignment vertical="center"/>
    </xf>
    <xf numFmtId="164" fontId="11" fillId="0" borderId="0" xfId="9" applyNumberFormat="1" applyFont="1" applyBorder="1" applyAlignment="1" applyProtection="1">
      <alignment vertical="center"/>
    </xf>
    <xf numFmtId="165" fontId="11" fillId="0" borderId="0" xfId="9" applyFont="1" applyBorder="1" applyAlignment="1" applyProtection="1">
      <alignment horizontal="right" vertical="center"/>
    </xf>
    <xf numFmtId="165" fontId="30" fillId="0" borderId="0" xfId="9" applyFont="1" applyBorder="1" applyAlignment="1" applyProtection="1">
      <alignment horizontal="center" vertical="center"/>
    </xf>
    <xf numFmtId="37" fontId="11" fillId="0" borderId="0" xfId="9" applyNumberFormat="1" applyFont="1" applyAlignment="1" applyProtection="1">
      <alignment horizontal="right" vertical="center"/>
    </xf>
    <xf numFmtId="37" fontId="30" fillId="0" borderId="0" xfId="9" applyNumberFormat="1" applyFont="1" applyAlignment="1" applyProtection="1">
      <alignment horizontal="center" vertical="center"/>
    </xf>
    <xf numFmtId="37" fontId="18" fillId="0" borderId="0" xfId="9" applyNumberFormat="1" applyFont="1" applyBorder="1" applyAlignment="1" applyProtection="1">
      <alignment vertical="center"/>
    </xf>
    <xf numFmtId="39" fontId="18" fillId="0" borderId="0" xfId="9" applyNumberFormat="1" applyFont="1" applyAlignment="1" applyProtection="1">
      <alignment vertical="center"/>
    </xf>
    <xf numFmtId="165" fontId="11" fillId="0" borderId="0" xfId="9" applyFont="1" applyAlignment="1" applyProtection="1">
      <alignment vertical="center"/>
      <protection locked="0"/>
    </xf>
    <xf numFmtId="165" fontId="30" fillId="0" borderId="0" xfId="9" applyFont="1" applyAlignment="1" applyProtection="1">
      <alignment horizontal="center" vertical="center"/>
    </xf>
    <xf numFmtId="169" fontId="11" fillId="0" borderId="0" xfId="2" applyNumberFormat="1" applyFont="1" applyAlignment="1" applyProtection="1">
      <alignment horizontal="right" vertical="center"/>
    </xf>
    <xf numFmtId="165" fontId="11" fillId="0" borderId="0" xfId="9" applyFont="1" applyFill="1" applyAlignment="1" applyProtection="1">
      <alignment vertical="center"/>
    </xf>
    <xf numFmtId="165" fontId="11" fillId="0" borderId="0" xfId="9" applyFont="1" applyFill="1" applyAlignment="1" applyProtection="1">
      <alignment horizontal="left" vertical="center"/>
    </xf>
    <xf numFmtId="165" fontId="12" fillId="0" borderId="0" xfId="9" applyFont="1" applyFill="1" applyAlignment="1" applyProtection="1">
      <alignment vertical="center"/>
    </xf>
    <xf numFmtId="164" fontId="11" fillId="4" borderId="1" xfId="9" applyNumberFormat="1" applyFont="1" applyFill="1" applyBorder="1" applyAlignment="1" applyProtection="1">
      <alignment vertical="center"/>
    </xf>
    <xf numFmtId="164" fontId="11" fillId="0" borderId="0" xfId="9" applyNumberFormat="1" applyFont="1" applyFill="1" applyBorder="1" applyAlignment="1" applyProtection="1">
      <alignment vertical="center"/>
    </xf>
    <xf numFmtId="39" fontId="11" fillId="0" borderId="0" xfId="9" applyNumberFormat="1" applyFont="1" applyFill="1" applyBorder="1" applyAlignment="1" applyProtection="1">
      <alignment horizontal="left" vertical="center"/>
    </xf>
    <xf numFmtId="165" fontId="11" fillId="0" borderId="0" xfId="9" applyFont="1" applyFill="1" applyBorder="1" applyAlignment="1" applyProtection="1">
      <alignment vertical="center"/>
    </xf>
    <xf numFmtId="165" fontId="39" fillId="0" borderId="0" xfId="9" applyFont="1" applyAlignment="1" applyProtection="1">
      <alignment horizontal="center" vertical="center"/>
    </xf>
    <xf numFmtId="165" fontId="40" fillId="0" borderId="0" xfId="9" applyFont="1" applyAlignment="1" applyProtection="1">
      <alignment vertical="center"/>
    </xf>
    <xf numFmtId="165" fontId="40" fillId="0" borderId="0" xfId="9" applyFont="1" applyAlignment="1" applyProtection="1">
      <alignment vertical="center"/>
      <protection locked="0"/>
    </xf>
    <xf numFmtId="171" fontId="11" fillId="2" borderId="1" xfId="1" applyNumberFormat="1" applyFont="1" applyFill="1" applyBorder="1" applyAlignment="1" applyProtection="1">
      <alignment vertical="center"/>
      <protection locked="0"/>
    </xf>
    <xf numFmtId="37" fontId="11" fillId="4" borderId="1" xfId="9" applyNumberFormat="1" applyFont="1" applyFill="1" applyBorder="1" applyAlignment="1" applyProtection="1">
      <alignment vertical="center"/>
    </xf>
    <xf numFmtId="171" fontId="11" fillId="0" borderId="0" xfId="1" applyNumberFormat="1" applyFont="1" applyAlignment="1" applyProtection="1">
      <alignment vertical="center"/>
    </xf>
    <xf numFmtId="165" fontId="11" fillId="0" borderId="2" xfId="9" applyFont="1" applyBorder="1" applyAlignment="1" applyProtection="1">
      <alignment vertical="center"/>
    </xf>
    <xf numFmtId="165" fontId="18" fillId="0" borderId="2" xfId="9" applyFont="1" applyBorder="1" applyAlignment="1" applyProtection="1">
      <alignment vertical="center"/>
    </xf>
    <xf numFmtId="165" fontId="6" fillId="0" borderId="10" xfId="9" applyFont="1" applyBorder="1" applyAlignment="1" applyProtection="1">
      <alignment vertical="center"/>
    </xf>
    <xf numFmtId="165" fontId="6" fillId="0" borderId="11" xfId="9" applyFont="1" applyBorder="1" applyAlignment="1" applyProtection="1">
      <alignment vertical="center"/>
    </xf>
    <xf numFmtId="165" fontId="22" fillId="0" borderId="11" xfId="9" applyFont="1" applyBorder="1" applyAlignment="1" applyProtection="1">
      <alignment vertical="center"/>
    </xf>
    <xf numFmtId="165" fontId="6" fillId="0" borderId="11" xfId="9" applyFont="1" applyBorder="1" applyAlignment="1" applyProtection="1">
      <alignment horizontal="right" vertical="center"/>
    </xf>
    <xf numFmtId="165" fontId="22" fillId="0" borderId="11" xfId="9" applyFont="1" applyBorder="1" applyAlignment="1" applyProtection="1">
      <alignment horizontal="right" vertical="center"/>
    </xf>
    <xf numFmtId="165" fontId="43" fillId="0" borderId="11" xfId="9" applyFont="1" applyBorder="1" applyAlignment="1" applyProtection="1">
      <alignment vertical="center"/>
    </xf>
    <xf numFmtId="165" fontId="22" fillId="0" borderId="13" xfId="9" applyFont="1" applyBorder="1" applyAlignment="1" applyProtection="1">
      <alignment vertical="center"/>
    </xf>
    <xf numFmtId="165" fontId="11" fillId="0" borderId="0" xfId="9" applyFont="1" applyFill="1" applyBorder="1" applyAlignment="1" applyProtection="1">
      <alignment horizontal="left" vertical="center"/>
    </xf>
    <xf numFmtId="165" fontId="11" fillId="6" borderId="0" xfId="9" applyFont="1" applyFill="1" applyBorder="1" applyAlignment="1" applyProtection="1">
      <alignment horizontal="left" vertical="center"/>
    </xf>
    <xf numFmtId="165" fontId="11" fillId="6" borderId="0" xfId="9" applyFont="1" applyFill="1" applyBorder="1" applyAlignment="1" applyProtection="1">
      <alignment vertical="center"/>
    </xf>
    <xf numFmtId="165" fontId="31" fillId="0" borderId="0" xfId="9" applyFont="1" applyFill="1" applyBorder="1" applyAlignment="1" applyProtection="1">
      <alignment vertical="center"/>
    </xf>
    <xf numFmtId="165" fontId="31" fillId="0" borderId="0" xfId="9" applyFont="1" applyFill="1" applyBorder="1" applyAlignment="1" applyProtection="1">
      <alignment vertical="center"/>
      <protection locked="0"/>
    </xf>
    <xf numFmtId="165" fontId="13" fillId="0" borderId="0" xfId="9" applyFont="1" applyFill="1" applyBorder="1" applyAlignment="1" applyProtection="1">
      <alignment vertical="center"/>
    </xf>
    <xf numFmtId="165" fontId="34" fillId="0" borderId="0" xfId="9" applyFont="1" applyFill="1" applyBorder="1" applyAlignment="1" applyProtection="1">
      <alignment horizontal="right" vertical="center"/>
    </xf>
    <xf numFmtId="165" fontId="34" fillId="0" borderId="0" xfId="9" applyFont="1" applyFill="1" applyBorder="1" applyAlignment="1" applyProtection="1">
      <alignment vertical="center"/>
    </xf>
    <xf numFmtId="170" fontId="35" fillId="0" borderId="0" xfId="1" applyNumberFormat="1" applyFont="1" applyFill="1" applyBorder="1" applyAlignment="1" applyProtection="1">
      <alignment vertical="center"/>
    </xf>
    <xf numFmtId="170" fontId="35" fillId="0" borderId="0" xfId="1" applyNumberFormat="1" applyFont="1" applyFill="1" applyBorder="1" applyAlignment="1" applyProtection="1">
      <alignment horizontal="right" vertical="center"/>
    </xf>
    <xf numFmtId="39" fontId="11" fillId="0" borderId="0" xfId="9" applyNumberFormat="1" applyFont="1" applyFill="1" applyBorder="1" applyAlignment="1" applyProtection="1">
      <alignment vertical="center"/>
    </xf>
    <xf numFmtId="164" fontId="30" fillId="0" borderId="0" xfId="9" applyNumberFormat="1" applyFont="1" applyFill="1" applyBorder="1" applyAlignment="1" applyProtection="1">
      <alignment horizontal="center" vertical="center"/>
    </xf>
    <xf numFmtId="165" fontId="12" fillId="0" borderId="0" xfId="9" applyFont="1" applyFill="1" applyBorder="1" applyAlignment="1" applyProtection="1">
      <alignment vertical="center"/>
    </xf>
    <xf numFmtId="168" fontId="11" fillId="0" borderId="0" xfId="9" applyNumberFormat="1" applyFont="1" applyFill="1" applyBorder="1" applyAlignment="1" applyProtection="1">
      <alignment horizontal="right" vertical="center"/>
    </xf>
    <xf numFmtId="165" fontId="11" fillId="6" borderId="0" xfId="9" applyFont="1" applyFill="1" applyAlignment="1" applyProtection="1">
      <alignment vertical="center"/>
    </xf>
    <xf numFmtId="165" fontId="36" fillId="0" borderId="0" xfId="9" applyFont="1" applyAlignment="1" applyProtection="1">
      <alignment horizontal="right" vertical="center"/>
    </xf>
    <xf numFmtId="167" fontId="35" fillId="0" borderId="0" xfId="10" applyNumberFormat="1" applyFont="1" applyAlignment="1" applyProtection="1">
      <alignment vertical="center"/>
    </xf>
    <xf numFmtId="167" fontId="11" fillId="0" borderId="0" xfId="10" applyNumberFormat="1" applyFont="1" applyAlignment="1" applyProtection="1">
      <alignment horizontal="right" vertical="center"/>
    </xf>
    <xf numFmtId="167" fontId="11" fillId="4" borderId="1" xfId="10" applyNumberFormat="1" applyFont="1" applyFill="1" applyBorder="1" applyAlignment="1" applyProtection="1">
      <alignment vertical="center"/>
    </xf>
    <xf numFmtId="167" fontId="30" fillId="0" borderId="0" xfId="10" applyNumberFormat="1" applyFont="1" applyAlignment="1" applyProtection="1">
      <alignment horizontal="center" vertical="center"/>
    </xf>
    <xf numFmtId="3" fontId="30" fillId="0" borderId="0" xfId="2" applyNumberFormat="1" applyFont="1" applyAlignment="1" applyProtection="1">
      <alignment horizontal="center" vertical="center"/>
    </xf>
    <xf numFmtId="166" fontId="30" fillId="0" borderId="0" xfId="1" applyNumberFormat="1" applyFont="1" applyAlignment="1" applyProtection="1">
      <alignment horizontal="center" vertical="center"/>
    </xf>
    <xf numFmtId="167" fontId="35" fillId="0" borderId="0" xfId="10" applyNumberFormat="1" applyFont="1" applyAlignment="1" applyProtection="1">
      <alignment horizontal="right" vertical="center"/>
    </xf>
    <xf numFmtId="165" fontId="36" fillId="0" borderId="0" xfId="9" applyFont="1" applyFill="1" applyBorder="1" applyAlignment="1" applyProtection="1">
      <alignment vertical="center"/>
    </xf>
    <xf numFmtId="167" fontId="35" fillId="0" borderId="0" xfId="10" applyNumberFormat="1" applyFont="1" applyFill="1" applyBorder="1" applyAlignment="1" applyProtection="1">
      <alignment horizontal="right" vertical="center"/>
    </xf>
    <xf numFmtId="167" fontId="35" fillId="0" borderId="0" xfId="10" applyNumberFormat="1" applyFont="1" applyFill="1" applyBorder="1" applyAlignment="1" applyProtection="1">
      <alignment vertical="center"/>
    </xf>
    <xf numFmtId="3" fontId="11" fillId="0" borderId="0" xfId="2" applyNumberFormat="1" applyFont="1" applyAlignment="1" applyProtection="1">
      <alignment horizontal="right" vertical="center"/>
    </xf>
    <xf numFmtId="171" fontId="35" fillId="0" borderId="0" xfId="1" applyNumberFormat="1" applyFont="1" applyAlignment="1" applyProtection="1">
      <alignment vertical="center"/>
    </xf>
    <xf numFmtId="9" fontId="11" fillId="2" borderId="1" xfId="10" applyFont="1" applyFill="1" applyBorder="1" applyAlignment="1" applyProtection="1">
      <alignment vertical="center"/>
      <protection locked="0"/>
    </xf>
    <xf numFmtId="165" fontId="10" fillId="2" borderId="2" xfId="9" applyFont="1" applyFill="1" applyBorder="1" applyProtection="1">
      <protection locked="0"/>
    </xf>
    <xf numFmtId="165" fontId="7" fillId="6" borderId="18" xfId="9" applyFont="1" applyFill="1" applyBorder="1" applyProtection="1"/>
    <xf numFmtId="165" fontId="7" fillId="6" borderId="17" xfId="9" applyFont="1" applyFill="1" applyBorder="1" applyProtection="1"/>
    <xf numFmtId="165" fontId="7" fillId="6" borderId="17" xfId="9" applyFont="1" applyFill="1" applyBorder="1" applyAlignment="1" applyProtection="1">
      <alignment horizontal="left"/>
    </xf>
    <xf numFmtId="165" fontId="7" fillId="6" borderId="17" xfId="9" applyFont="1" applyFill="1" applyBorder="1" applyAlignment="1" applyProtection="1">
      <alignment horizontal="right"/>
    </xf>
    <xf numFmtId="165" fontId="9" fillId="6" borderId="17" xfId="9" applyFont="1" applyFill="1" applyBorder="1" applyProtection="1"/>
    <xf numFmtId="165" fontId="10" fillId="6" borderId="17" xfId="9" applyFont="1" applyFill="1" applyBorder="1" applyProtection="1"/>
    <xf numFmtId="165" fontId="7" fillId="6" borderId="19" xfId="9" applyFont="1" applyFill="1" applyBorder="1" applyProtection="1"/>
    <xf numFmtId="165" fontId="51" fillId="0" borderId="0" xfId="9" applyFont="1" applyProtection="1"/>
    <xf numFmtId="170" fontId="51" fillId="0" borderId="0" xfId="1" applyNumberFormat="1" applyFont="1" applyProtection="1"/>
    <xf numFmtId="165" fontId="7" fillId="0" borderId="0" xfId="9" applyFont="1" applyProtection="1"/>
    <xf numFmtId="165" fontId="14" fillId="0" borderId="0" xfId="5" applyFont="1" applyProtection="1"/>
    <xf numFmtId="165" fontId="15" fillId="0" borderId="0" xfId="5" applyFont="1" applyProtection="1"/>
    <xf numFmtId="165" fontId="15" fillId="0" borderId="0" xfId="9" applyFont="1" applyAlignment="1" applyProtection="1">
      <alignment horizontal="left"/>
    </xf>
    <xf numFmtId="165" fontId="15" fillId="0" borderId="0" xfId="9" applyFont="1" applyAlignment="1" applyProtection="1">
      <alignment horizontal="right"/>
    </xf>
    <xf numFmtId="165" fontId="14" fillId="0" borderId="0" xfId="9" applyFont="1" applyProtection="1"/>
    <xf numFmtId="165" fontId="52" fillId="0" borderId="0" xfId="5" applyFont="1" applyProtection="1"/>
    <xf numFmtId="170" fontId="52" fillId="0" borderId="0" xfId="1" applyNumberFormat="1" applyFont="1" applyProtection="1"/>
    <xf numFmtId="165" fontId="16" fillId="0" borderId="0" xfId="5" applyFont="1" applyProtection="1"/>
    <xf numFmtId="165" fontId="15" fillId="0" borderId="0" xfId="9" applyFont="1" applyBorder="1" applyAlignment="1" applyProtection="1">
      <alignment horizontal="left"/>
    </xf>
    <xf numFmtId="165" fontId="15" fillId="0" borderId="0" xfId="9" applyFont="1" applyBorder="1" applyProtection="1"/>
    <xf numFmtId="165" fontId="15" fillId="0" borderId="0" xfId="9" applyFont="1" applyBorder="1" applyAlignment="1" applyProtection="1">
      <alignment horizontal="right"/>
    </xf>
    <xf numFmtId="165" fontId="15" fillId="0" borderId="0" xfId="9" quotePrefix="1" applyFont="1" applyBorder="1" applyAlignment="1" applyProtection="1">
      <alignment horizontal="left"/>
    </xf>
    <xf numFmtId="165" fontId="21" fillId="0" borderId="0" xfId="9" applyFont="1" applyBorder="1" applyProtection="1"/>
    <xf numFmtId="165" fontId="16" fillId="0" borderId="0" xfId="9" applyFont="1" applyProtection="1"/>
    <xf numFmtId="165" fontId="52" fillId="0" borderId="0" xfId="9" applyFont="1" applyProtection="1"/>
    <xf numFmtId="165" fontId="52" fillId="0" borderId="0" xfId="9" applyFont="1" applyAlignment="1" applyProtection="1">
      <alignment vertical="center"/>
    </xf>
    <xf numFmtId="170" fontId="52" fillId="0" borderId="0" xfId="1" applyNumberFormat="1" applyFont="1" applyAlignment="1" applyProtection="1">
      <alignment vertical="center"/>
    </xf>
    <xf numFmtId="165" fontId="15" fillId="0" borderId="0" xfId="9" applyFont="1" applyProtection="1"/>
    <xf numFmtId="165" fontId="21" fillId="0" borderId="0" xfId="9" applyFont="1" applyProtection="1"/>
    <xf numFmtId="165" fontId="23" fillId="0" borderId="0" xfId="5" applyFont="1" applyBorder="1" applyAlignment="1" applyProtection="1">
      <alignment horizontal="right"/>
    </xf>
    <xf numFmtId="169" fontId="23" fillId="0" borderId="0" xfId="2" applyNumberFormat="1" applyFont="1" applyBorder="1" applyAlignment="1" applyProtection="1">
      <alignment horizontal="center"/>
    </xf>
    <xf numFmtId="169" fontId="23" fillId="0" borderId="2" xfId="2" applyNumberFormat="1" applyFont="1" applyFill="1" applyBorder="1" applyAlignment="1" applyProtection="1">
      <alignment horizontal="center"/>
    </xf>
    <xf numFmtId="165" fontId="33" fillId="0" borderId="0" xfId="5" applyFont="1" applyBorder="1" applyAlignment="1" applyProtection="1">
      <alignment horizontal="left"/>
    </xf>
    <xf numFmtId="165" fontId="25" fillId="0" borderId="0" xfId="5" applyFont="1" applyBorder="1" applyAlignment="1" applyProtection="1">
      <alignment horizontal="right"/>
    </xf>
    <xf numFmtId="165" fontId="26" fillId="0" borderId="0" xfId="9" applyFont="1" applyAlignment="1" applyProtection="1">
      <alignment horizontal="center"/>
    </xf>
    <xf numFmtId="165" fontId="23" fillId="0" borderId="0" xfId="9" applyFont="1" applyProtection="1"/>
    <xf numFmtId="165" fontId="23" fillId="0" borderId="0" xfId="9" applyFont="1" applyAlignment="1" applyProtection="1">
      <alignment horizontal="left"/>
    </xf>
    <xf numFmtId="165" fontId="53" fillId="0" borderId="0" xfId="9" applyFont="1" applyProtection="1"/>
    <xf numFmtId="170" fontId="53" fillId="0" borderId="0" xfId="1" applyNumberFormat="1" applyFont="1" applyProtection="1"/>
    <xf numFmtId="165" fontId="15" fillId="0" borderId="1" xfId="9" applyFont="1" applyBorder="1" applyAlignment="1" applyProtection="1">
      <alignment horizontal="left"/>
    </xf>
    <xf numFmtId="165" fontId="15" fillId="0" borderId="1" xfId="9" applyFont="1" applyBorder="1" applyProtection="1"/>
    <xf numFmtId="165" fontId="15" fillId="0" borderId="2" xfId="9" applyFont="1" applyBorder="1" applyProtection="1"/>
    <xf numFmtId="165" fontId="15" fillId="0" borderId="0" xfId="5" applyFont="1" applyBorder="1" applyProtection="1"/>
    <xf numFmtId="165" fontId="21" fillId="0" borderId="2" xfId="5" applyFont="1" applyBorder="1" applyAlignment="1" applyProtection="1">
      <alignment horizontal="left"/>
    </xf>
    <xf numFmtId="165" fontId="15" fillId="0" borderId="1" xfId="9" applyFont="1" applyBorder="1" applyAlignment="1" applyProtection="1">
      <alignment horizontal="right"/>
    </xf>
    <xf numFmtId="165" fontId="26" fillId="0" borderId="1" xfId="9" applyFont="1" applyBorder="1" applyAlignment="1" applyProtection="1">
      <alignment horizontal="center"/>
    </xf>
    <xf numFmtId="165" fontId="53" fillId="0" borderId="0" xfId="7" applyFont="1" applyAlignment="1" applyProtection="1">
      <alignment horizontal="right"/>
    </xf>
    <xf numFmtId="165" fontId="11" fillId="0" borderId="0" xfId="9" applyFont="1" applyProtection="1"/>
    <xf numFmtId="165" fontId="12" fillId="0" borderId="0" xfId="9" applyFont="1" applyProtection="1"/>
    <xf numFmtId="165" fontId="28" fillId="0" borderId="0" xfId="9" applyFont="1" applyProtection="1"/>
    <xf numFmtId="165" fontId="54" fillId="0" borderId="0" xfId="9" applyFont="1" applyAlignment="1" applyProtection="1">
      <alignment horizontal="center"/>
    </xf>
    <xf numFmtId="165" fontId="29" fillId="0" borderId="0" xfId="9" applyFont="1" applyAlignment="1" applyProtection="1">
      <alignment horizontal="left"/>
    </xf>
    <xf numFmtId="165" fontId="30" fillId="0" borderId="0" xfId="9" applyFont="1" applyProtection="1"/>
    <xf numFmtId="165" fontId="31" fillId="0" borderId="0" xfId="9" applyFont="1" applyProtection="1"/>
    <xf numFmtId="165" fontId="46" fillId="0" borderId="0" xfId="9" applyFont="1" applyProtection="1"/>
    <xf numFmtId="170" fontId="46" fillId="0" borderId="0" xfId="1" applyNumberFormat="1" applyFont="1" applyProtection="1"/>
    <xf numFmtId="165" fontId="29" fillId="0" borderId="0" xfId="9" applyFont="1" applyAlignment="1" applyProtection="1">
      <alignment horizontal="right"/>
    </xf>
    <xf numFmtId="165" fontId="55" fillId="0" borderId="0" xfId="9" applyFont="1" applyProtection="1"/>
    <xf numFmtId="9" fontId="11" fillId="0" borderId="0" xfId="10" applyNumberFormat="1" applyFont="1" applyAlignment="1" applyProtection="1">
      <alignment horizontal="center"/>
    </xf>
    <xf numFmtId="164" fontId="11" fillId="0" borderId="0" xfId="9" applyNumberFormat="1" applyFont="1" applyProtection="1"/>
    <xf numFmtId="44" fontId="11" fillId="0" borderId="0" xfId="2" applyFont="1" applyAlignment="1" applyProtection="1">
      <alignment horizontal="right"/>
    </xf>
    <xf numFmtId="165" fontId="30" fillId="0" borderId="0" xfId="9" applyFont="1" applyAlignment="1" applyProtection="1">
      <alignment horizontal="center"/>
    </xf>
    <xf numFmtId="170" fontId="55" fillId="0" borderId="0" xfId="1" applyNumberFormat="1" applyFont="1" applyAlignment="1" applyProtection="1">
      <alignment horizontal="right"/>
    </xf>
    <xf numFmtId="170" fontId="55" fillId="0" borderId="0" xfId="1" applyNumberFormat="1" applyFont="1" applyProtection="1"/>
    <xf numFmtId="165" fontId="55" fillId="0" borderId="0" xfId="9" applyFont="1" applyAlignment="1" applyProtection="1">
      <alignment horizontal="right"/>
    </xf>
    <xf numFmtId="165" fontId="32" fillId="0" borderId="0" xfId="9" applyFont="1" applyBorder="1" applyProtection="1"/>
    <xf numFmtId="9" fontId="11" fillId="0" borderId="0" xfId="10" applyNumberFormat="1" applyFont="1" applyBorder="1" applyAlignment="1" applyProtection="1">
      <alignment horizontal="center"/>
    </xf>
    <xf numFmtId="165" fontId="16" fillId="0" borderId="0" xfId="9" applyFont="1" applyBorder="1" applyAlignment="1" applyProtection="1"/>
    <xf numFmtId="165" fontId="11" fillId="0" borderId="0" xfId="9" applyFont="1" applyBorder="1" applyProtection="1"/>
    <xf numFmtId="164" fontId="11" fillId="0" borderId="0" xfId="9" applyNumberFormat="1" applyFont="1" applyBorder="1" applyProtection="1"/>
    <xf numFmtId="44" fontId="11" fillId="0" borderId="0" xfId="2" applyFont="1" applyBorder="1" applyAlignment="1" applyProtection="1">
      <alignment horizontal="center"/>
    </xf>
    <xf numFmtId="165" fontId="11" fillId="0" borderId="0" xfId="9" applyFont="1" applyBorder="1" applyAlignment="1" applyProtection="1">
      <alignment horizontal="right"/>
    </xf>
    <xf numFmtId="165" fontId="30" fillId="0" borderId="0" xfId="9" applyFont="1" applyBorder="1" applyAlignment="1" applyProtection="1">
      <alignment horizontal="center"/>
    </xf>
    <xf numFmtId="165" fontId="31" fillId="0" borderId="0" xfId="9" applyFont="1" applyBorder="1" applyProtection="1"/>
    <xf numFmtId="165" fontId="56" fillId="0" borderId="0" xfId="9" quotePrefix="1" applyFont="1" applyBorder="1" applyProtection="1"/>
    <xf numFmtId="9" fontId="34" fillId="0" borderId="0" xfId="10" applyNumberFormat="1" applyFont="1" applyBorder="1" applyAlignment="1" applyProtection="1">
      <alignment horizontal="center"/>
    </xf>
    <xf numFmtId="165" fontId="34" fillId="0" borderId="0" xfId="9" applyFont="1" applyBorder="1" applyProtection="1"/>
    <xf numFmtId="164" fontId="34" fillId="0" borderId="0" xfId="9" applyNumberFormat="1" applyFont="1" applyBorder="1" applyProtection="1"/>
    <xf numFmtId="44" fontId="34" fillId="0" borderId="0" xfId="2" applyFont="1" applyBorder="1" applyAlignment="1" applyProtection="1">
      <alignment horizontal="right"/>
    </xf>
    <xf numFmtId="165" fontId="57" fillId="0" borderId="0" xfId="9" applyFont="1" applyBorder="1" applyAlignment="1" applyProtection="1">
      <alignment horizontal="center"/>
    </xf>
    <xf numFmtId="165" fontId="58" fillId="0" borderId="0" xfId="9" applyFont="1" applyBorder="1" applyProtection="1"/>
    <xf numFmtId="165" fontId="57" fillId="0" borderId="0" xfId="9" applyFont="1" applyBorder="1" applyProtection="1"/>
    <xf numFmtId="165" fontId="59" fillId="0" borderId="0" xfId="9" applyFont="1" applyProtection="1"/>
    <xf numFmtId="170" fontId="60" fillId="0" borderId="0" xfId="1" applyNumberFormat="1" applyFont="1" applyProtection="1"/>
    <xf numFmtId="165" fontId="45" fillId="0" borderId="0" xfId="9" applyFont="1" applyAlignment="1" applyProtection="1">
      <alignment horizontal="right"/>
    </xf>
    <xf numFmtId="165" fontId="45" fillId="0" borderId="0" xfId="9" applyFont="1" applyProtection="1"/>
    <xf numFmtId="170" fontId="35" fillId="0" borderId="0" xfId="1" applyNumberFormat="1" applyFont="1" applyAlignment="1" applyProtection="1">
      <alignment horizontal="right"/>
    </xf>
    <xf numFmtId="170" fontId="35" fillId="0" borderId="0" xfId="1" applyNumberFormat="1" applyFont="1" applyProtection="1"/>
    <xf numFmtId="165" fontId="11" fillId="0" borderId="0" xfId="9" applyFont="1" applyAlignment="1" applyProtection="1">
      <alignment horizontal="left"/>
    </xf>
    <xf numFmtId="168" fontId="11" fillId="2" borderId="1" xfId="9" applyNumberFormat="1" applyFont="1" applyFill="1" applyBorder="1" applyProtection="1">
      <protection locked="0"/>
    </xf>
    <xf numFmtId="39" fontId="11" fillId="0" borderId="0" xfId="9" applyNumberFormat="1" applyFont="1" applyAlignment="1" applyProtection="1">
      <alignment horizontal="left"/>
    </xf>
    <xf numFmtId="166" fontId="11" fillId="0" borderId="0" xfId="9" applyNumberFormat="1" applyFont="1" applyAlignment="1" applyProtection="1">
      <alignment horizontal="right"/>
    </xf>
    <xf numFmtId="39" fontId="11" fillId="0" borderId="0" xfId="9" applyNumberFormat="1" applyFont="1" applyProtection="1"/>
    <xf numFmtId="164" fontId="30" fillId="0" borderId="0" xfId="9" applyNumberFormat="1" applyFont="1" applyAlignment="1" applyProtection="1">
      <alignment horizontal="center"/>
    </xf>
    <xf numFmtId="165" fontId="31" fillId="0" borderId="2" xfId="9" applyFont="1" applyBorder="1" applyProtection="1">
      <protection locked="0"/>
    </xf>
    <xf numFmtId="165" fontId="31" fillId="0" borderId="0" xfId="9" applyFont="1" applyBorder="1" applyProtection="1">
      <protection locked="0"/>
    </xf>
    <xf numFmtId="165" fontId="31" fillId="0" borderId="0" xfId="9" applyFont="1" applyProtection="1">
      <protection locked="0"/>
    </xf>
    <xf numFmtId="166" fontId="11" fillId="0" borderId="0" xfId="9" applyNumberFormat="1" applyFont="1" applyProtection="1"/>
    <xf numFmtId="166" fontId="11" fillId="0" borderId="0" xfId="9" applyNumberFormat="1" applyFont="1" applyBorder="1" applyAlignment="1" applyProtection="1">
      <alignment horizontal="right"/>
    </xf>
    <xf numFmtId="165" fontId="56" fillId="0" borderId="0" xfId="9" quotePrefix="1" applyFont="1" applyProtection="1"/>
    <xf numFmtId="165" fontId="34" fillId="0" borderId="0" xfId="9" applyFont="1" applyProtection="1"/>
    <xf numFmtId="164" fontId="34" fillId="0" borderId="0" xfId="9" applyNumberFormat="1" applyFont="1" applyProtection="1"/>
    <xf numFmtId="166" fontId="34" fillId="0" borderId="0" xfId="9" applyNumberFormat="1" applyFont="1" applyAlignment="1" applyProtection="1">
      <alignment horizontal="right"/>
    </xf>
    <xf numFmtId="165" fontId="46" fillId="0" borderId="0" xfId="9" applyFont="1" applyAlignment="1" applyProtection="1">
      <alignment horizontal="right"/>
    </xf>
    <xf numFmtId="170" fontId="35" fillId="0" borderId="0" xfId="1" applyNumberFormat="1" applyFont="1" applyFill="1" applyProtection="1"/>
    <xf numFmtId="170" fontId="35" fillId="0" borderId="0" xfId="1" applyNumberFormat="1" applyFont="1" applyFill="1" applyAlignment="1" applyProtection="1">
      <alignment horizontal="right"/>
    </xf>
    <xf numFmtId="164" fontId="30" fillId="0" borderId="0" xfId="9" applyNumberFormat="1" applyFont="1" applyBorder="1" applyAlignment="1" applyProtection="1">
      <alignment horizontal="center"/>
    </xf>
    <xf numFmtId="165" fontId="48" fillId="0" borderId="0" xfId="9" applyFont="1" applyBorder="1" applyProtection="1"/>
    <xf numFmtId="166" fontId="34" fillId="0" borderId="0" xfId="9" applyNumberFormat="1" applyFont="1" applyBorder="1" applyAlignment="1" applyProtection="1">
      <alignment horizontal="right"/>
    </xf>
    <xf numFmtId="164" fontId="11" fillId="2" borderId="1" xfId="9" applyNumberFormat="1" applyFont="1" applyFill="1" applyBorder="1" applyProtection="1">
      <protection locked="0"/>
    </xf>
    <xf numFmtId="165" fontId="32" fillId="0" borderId="0" xfId="9" applyFont="1" applyBorder="1" applyAlignment="1" applyProtection="1">
      <alignment horizontal="left"/>
    </xf>
    <xf numFmtId="165" fontId="61" fillId="0" borderId="0" xfId="9" quotePrefix="1" applyFont="1" applyBorder="1" applyProtection="1"/>
    <xf numFmtId="170" fontId="46" fillId="0" borderId="0" xfId="1" applyNumberFormat="1" applyFont="1" applyAlignment="1" applyProtection="1">
      <alignment horizontal="right"/>
    </xf>
    <xf numFmtId="164" fontId="11" fillId="0" borderId="0" xfId="9" applyNumberFormat="1" applyFont="1" applyAlignment="1" applyProtection="1">
      <alignment horizontal="right"/>
    </xf>
    <xf numFmtId="165" fontId="11" fillId="0" borderId="0" xfId="9" applyFont="1" applyAlignment="1" applyProtection="1">
      <alignment horizontal="right"/>
    </xf>
    <xf numFmtId="165" fontId="50" fillId="0" borderId="0" xfId="9" applyFont="1" applyBorder="1" applyAlignment="1" applyProtection="1">
      <alignment horizontal="left"/>
    </xf>
    <xf numFmtId="165" fontId="62" fillId="0" borderId="0" xfId="9" applyFont="1" applyProtection="1"/>
    <xf numFmtId="165" fontId="19" fillId="0" borderId="3" xfId="9" applyFont="1" applyBorder="1" applyAlignment="1" applyProtection="1">
      <alignment horizontal="left"/>
    </xf>
    <xf numFmtId="165" fontId="11" fillId="0" borderId="4" xfId="9" applyFont="1" applyBorder="1" applyProtection="1"/>
    <xf numFmtId="165" fontId="11" fillId="0" borderId="5" xfId="9" applyFont="1" applyBorder="1" applyProtection="1"/>
    <xf numFmtId="165" fontId="11" fillId="0" borderId="6" xfId="9" applyFont="1" applyBorder="1" applyProtection="1"/>
    <xf numFmtId="165" fontId="20" fillId="0" borderId="0" xfId="9" applyFont="1" applyBorder="1" applyProtection="1"/>
    <xf numFmtId="165" fontId="11" fillId="0" borderId="7" xfId="9" applyFont="1" applyBorder="1" applyProtection="1"/>
    <xf numFmtId="165" fontId="11" fillId="0" borderId="0" xfId="9" quotePrefix="1" applyFont="1" applyBorder="1" applyAlignment="1" applyProtection="1">
      <alignment horizontal="left" indent="1"/>
    </xf>
    <xf numFmtId="165" fontId="11" fillId="0" borderId="0" xfId="9" applyFont="1" applyFill="1" applyBorder="1" applyProtection="1"/>
    <xf numFmtId="171" fontId="11" fillId="5" borderId="2" xfId="1" applyNumberFormat="1" applyFont="1" applyFill="1" applyBorder="1" applyProtection="1">
      <protection locked="0"/>
    </xf>
    <xf numFmtId="165" fontId="65" fillId="0" borderId="0" xfId="9" quotePrefix="1" applyFont="1" applyBorder="1" applyAlignment="1" applyProtection="1">
      <alignment horizontal="left" indent="1"/>
    </xf>
    <xf numFmtId="171" fontId="11" fillId="0" borderId="0" xfId="1" applyNumberFormat="1" applyFont="1" applyBorder="1" applyProtection="1"/>
    <xf numFmtId="165" fontId="11" fillId="0" borderId="0" xfId="9" applyFont="1" applyBorder="1" applyAlignment="1" applyProtection="1">
      <alignment horizontal="left" indent="1"/>
    </xf>
    <xf numFmtId="0" fontId="44" fillId="0" borderId="0" xfId="0" applyFont="1" applyBorder="1" applyProtection="1"/>
    <xf numFmtId="165" fontId="19" fillId="4" borderId="0" xfId="9" applyFont="1" applyFill="1" applyBorder="1" applyProtection="1"/>
    <xf numFmtId="165" fontId="11" fillId="4" borderId="0" xfId="9" applyFont="1" applyFill="1" applyBorder="1" applyProtection="1"/>
    <xf numFmtId="171" fontId="19" fillId="4" borderId="0" xfId="1" applyNumberFormat="1" applyFont="1" applyFill="1" applyBorder="1" applyProtection="1"/>
    <xf numFmtId="165" fontId="19" fillId="0" borderId="0" xfId="9" applyFont="1" applyBorder="1" applyProtection="1"/>
    <xf numFmtId="171" fontId="19" fillId="0" borderId="0" xfId="1" applyNumberFormat="1" applyFont="1" applyBorder="1" applyProtection="1"/>
    <xf numFmtId="165" fontId="11" fillId="0" borderId="8" xfId="9" applyFont="1" applyBorder="1" applyProtection="1"/>
    <xf numFmtId="165" fontId="11" fillId="0" borderId="2" xfId="9" applyFont="1" applyBorder="1" applyProtection="1"/>
    <xf numFmtId="165" fontId="11" fillId="0" borderId="9" xfId="9" applyFont="1" applyBorder="1" applyProtection="1"/>
    <xf numFmtId="165" fontId="11" fillId="0" borderId="0" xfId="9" applyFont="1" applyProtection="1">
      <protection locked="0"/>
    </xf>
    <xf numFmtId="165" fontId="65" fillId="0" borderId="0" xfId="9" quotePrefix="1" applyFont="1" applyAlignment="1" applyProtection="1">
      <alignment horizontal="left"/>
    </xf>
    <xf numFmtId="165" fontId="19" fillId="0" borderId="0" xfId="9" applyFont="1" applyProtection="1"/>
    <xf numFmtId="0" fontId="44" fillId="0" borderId="0" xfId="0" applyFont="1" applyProtection="1"/>
    <xf numFmtId="165" fontId="11" fillId="5" borderId="2" xfId="9" applyFont="1" applyFill="1" applyBorder="1" applyProtection="1">
      <protection locked="0"/>
    </xf>
    <xf numFmtId="165" fontId="19" fillId="0" borderId="0" xfId="9" applyFont="1" applyAlignment="1" applyProtection="1">
      <alignment horizontal="left"/>
    </xf>
    <xf numFmtId="165" fontId="18" fillId="0" borderId="2" xfId="9" applyFont="1" applyBorder="1" applyProtection="1"/>
    <xf numFmtId="165" fontId="7" fillId="6" borderId="17" xfId="5" applyFont="1" applyFill="1" applyBorder="1" applyProtection="1"/>
    <xf numFmtId="165" fontId="7" fillId="6" borderId="19" xfId="5" applyFont="1" applyFill="1" applyBorder="1" applyProtection="1"/>
    <xf numFmtId="165" fontId="51" fillId="0" borderId="0" xfId="5" applyFont="1" applyProtection="1"/>
    <xf numFmtId="165" fontId="7" fillId="0" borderId="0" xfId="5" applyFont="1" applyProtection="1"/>
    <xf numFmtId="165" fontId="16" fillId="0" borderId="0" xfId="5" applyFont="1" applyAlignment="1" applyProtection="1">
      <alignment vertical="center"/>
    </xf>
    <xf numFmtId="165" fontId="15" fillId="0" borderId="0" xfId="5" applyFont="1" applyAlignment="1" applyProtection="1">
      <alignment vertical="center"/>
    </xf>
    <xf numFmtId="165" fontId="52" fillId="0" borderId="0" xfId="5" applyFont="1" applyAlignment="1" applyProtection="1">
      <alignment vertical="center"/>
    </xf>
    <xf numFmtId="165" fontId="15" fillId="0" borderId="0" xfId="5" applyFont="1" applyAlignment="1" applyProtection="1">
      <alignment horizontal="left"/>
    </xf>
    <xf numFmtId="164" fontId="15" fillId="0" borderId="0" xfId="5" applyNumberFormat="1" applyFont="1" applyProtection="1"/>
    <xf numFmtId="165" fontId="23" fillId="0" borderId="0" xfId="5" applyFont="1" applyAlignment="1" applyProtection="1">
      <alignment horizontal="right"/>
    </xf>
    <xf numFmtId="169" fontId="23" fillId="0" borderId="0" xfId="2" applyNumberFormat="1" applyFont="1" applyBorder="1" applyProtection="1"/>
    <xf numFmtId="165" fontId="21" fillId="0" borderId="0" xfId="9" applyFont="1" applyAlignment="1" applyProtection="1">
      <alignment horizontal="center"/>
    </xf>
    <xf numFmtId="165" fontId="66" fillId="0" borderId="0" xfId="5" applyFont="1" applyProtection="1"/>
    <xf numFmtId="165" fontId="53" fillId="0" borderId="0" xfId="5" applyFont="1" applyProtection="1"/>
    <xf numFmtId="165" fontId="15" fillId="0" borderId="0" xfId="5" applyFont="1" applyBorder="1" applyAlignment="1" applyProtection="1">
      <alignment horizontal="left"/>
    </xf>
    <xf numFmtId="165" fontId="15" fillId="0" borderId="2" xfId="5" applyFont="1" applyBorder="1" applyAlignment="1" applyProtection="1">
      <alignment horizontal="left"/>
    </xf>
    <xf numFmtId="165" fontId="32" fillId="0" borderId="2" xfId="5" applyFont="1" applyBorder="1" applyProtection="1"/>
    <xf numFmtId="165" fontId="32" fillId="0" borderId="0" xfId="5" applyFont="1" applyProtection="1"/>
    <xf numFmtId="165" fontId="21" fillId="0" borderId="1" xfId="9" applyFont="1" applyBorder="1" applyAlignment="1" applyProtection="1">
      <alignment horizontal="center"/>
    </xf>
    <xf numFmtId="165" fontId="42" fillId="0" borderId="0" xfId="5" applyFont="1" applyProtection="1"/>
    <xf numFmtId="164" fontId="16" fillId="0" borderId="0" xfId="5" applyNumberFormat="1" applyFont="1" applyProtection="1"/>
    <xf numFmtId="165" fontId="41" fillId="0" borderId="0" xfId="9" applyFont="1" applyProtection="1"/>
    <xf numFmtId="164" fontId="42" fillId="0" borderId="0" xfId="5" applyNumberFormat="1" applyFont="1" applyAlignment="1" applyProtection="1">
      <alignment horizontal="center"/>
    </xf>
    <xf numFmtId="170" fontId="53" fillId="0" borderId="0" xfId="1" applyNumberFormat="1" applyFont="1" applyAlignment="1" applyProtection="1">
      <alignment horizontal="right"/>
    </xf>
    <xf numFmtId="165" fontId="53" fillId="0" borderId="0" xfId="9" applyFont="1" applyAlignment="1" applyProtection="1">
      <alignment horizontal="right"/>
    </xf>
    <xf numFmtId="165" fontId="67" fillId="0" borderId="0" xfId="5" applyFont="1" applyAlignment="1" applyProtection="1">
      <alignment horizontal="left"/>
    </xf>
    <xf numFmtId="165" fontId="67" fillId="0" borderId="0" xfId="5" applyFont="1" applyProtection="1"/>
    <xf numFmtId="165" fontId="67" fillId="0" borderId="0" xfId="5" applyFont="1" applyAlignment="1" applyProtection="1">
      <alignment horizontal="center"/>
    </xf>
    <xf numFmtId="165" fontId="11" fillId="0" borderId="0" xfId="5" applyFont="1" applyProtection="1"/>
    <xf numFmtId="165" fontId="12" fillId="0" borderId="0" xfId="5" applyFont="1" applyProtection="1"/>
    <xf numFmtId="164" fontId="18" fillId="0" borderId="0" xfId="5" applyNumberFormat="1" applyFont="1" applyProtection="1"/>
    <xf numFmtId="164" fontId="11" fillId="0" borderId="0" xfId="5" applyNumberFormat="1" applyFont="1" applyProtection="1"/>
    <xf numFmtId="164" fontId="12" fillId="0" borderId="0" xfId="5" applyNumberFormat="1" applyFont="1" applyAlignment="1" applyProtection="1">
      <alignment horizontal="center"/>
    </xf>
    <xf numFmtId="165" fontId="18" fillId="0" borderId="0" xfId="5" applyFont="1" applyProtection="1"/>
    <xf numFmtId="165" fontId="46" fillId="0" borderId="0" xfId="5" applyFont="1" applyProtection="1"/>
    <xf numFmtId="165" fontId="12" fillId="0" borderId="0" xfId="5" applyFont="1" applyAlignment="1" applyProtection="1">
      <alignment horizontal="left" indent="3"/>
    </xf>
    <xf numFmtId="165" fontId="11" fillId="0" borderId="0" xfId="5" applyFont="1" applyAlignment="1" applyProtection="1">
      <alignment horizontal="right"/>
    </xf>
    <xf numFmtId="41" fontId="11" fillId="2" borderId="2" xfId="2" applyNumberFormat="1" applyFont="1" applyFill="1" applyBorder="1" applyProtection="1">
      <protection locked="0"/>
    </xf>
    <xf numFmtId="170" fontId="18" fillId="0" borderId="1" xfId="1" applyNumberFormat="1" applyFont="1" applyBorder="1" applyProtection="1"/>
    <xf numFmtId="164" fontId="11" fillId="0" borderId="0" xfId="5" applyNumberFormat="1" applyFont="1" applyAlignment="1" applyProtection="1">
      <alignment horizontal="left"/>
    </xf>
    <xf numFmtId="165" fontId="11" fillId="0" borderId="0" xfId="5" applyFont="1" applyAlignment="1" applyProtection="1">
      <alignment horizontal="left"/>
    </xf>
    <xf numFmtId="165" fontId="18" fillId="0" borderId="2" xfId="5" applyFont="1" applyBorder="1" applyProtection="1">
      <protection locked="0"/>
    </xf>
    <xf numFmtId="165" fontId="68" fillId="0" borderId="0" xfId="5" applyFont="1" applyProtection="1"/>
    <xf numFmtId="165" fontId="69" fillId="0" borderId="0" xfId="5" applyFont="1" applyAlignment="1" applyProtection="1">
      <alignment horizontal="left" indent="3"/>
    </xf>
    <xf numFmtId="165" fontId="69" fillId="0" borderId="0" xfId="5" applyFont="1" applyProtection="1"/>
    <xf numFmtId="164" fontId="68" fillId="0" borderId="0" xfId="5" applyNumberFormat="1" applyFont="1" applyProtection="1"/>
    <xf numFmtId="165" fontId="68" fillId="0" borderId="0" xfId="5" applyFont="1" applyAlignment="1" applyProtection="1">
      <alignment horizontal="left"/>
    </xf>
    <xf numFmtId="164" fontId="69" fillId="0" borderId="0" xfId="5" applyNumberFormat="1" applyFont="1" applyAlignment="1" applyProtection="1">
      <alignment horizontal="center"/>
    </xf>
    <xf numFmtId="165" fontId="68" fillId="0" borderId="0" xfId="5" applyFont="1" applyProtection="1">
      <protection locked="0"/>
    </xf>
    <xf numFmtId="41" fontId="19" fillId="0" borderId="2" xfId="2" applyNumberFormat="1" applyFont="1" applyFill="1" applyBorder="1" applyProtection="1"/>
    <xf numFmtId="41" fontId="11" fillId="0" borderId="0" xfId="2" applyNumberFormat="1" applyFont="1" applyProtection="1"/>
    <xf numFmtId="165" fontId="18" fillId="0" borderId="0" xfId="5" applyFont="1" applyProtection="1">
      <protection locked="0"/>
    </xf>
    <xf numFmtId="165" fontId="11" fillId="0" borderId="0" xfId="5" applyFont="1" applyAlignment="1" applyProtection="1">
      <alignment vertical="top"/>
    </xf>
    <xf numFmtId="171" fontId="19" fillId="0" borderId="2" xfId="1" applyNumberFormat="1" applyFont="1" applyFill="1" applyBorder="1" applyProtection="1"/>
    <xf numFmtId="165" fontId="48" fillId="0" borderId="0" xfId="5" applyFont="1" applyProtection="1"/>
    <xf numFmtId="170" fontId="46" fillId="0" borderId="0" xfId="1" applyNumberFormat="1" applyFont="1" applyFill="1" applyProtection="1"/>
    <xf numFmtId="165" fontId="46" fillId="0" borderId="0" xfId="5" applyFont="1" applyFill="1" applyProtection="1"/>
    <xf numFmtId="165" fontId="46" fillId="0" borderId="0" xfId="9" applyFont="1" applyAlignment="1" applyProtection="1">
      <alignment horizontal="left"/>
    </xf>
    <xf numFmtId="165" fontId="19" fillId="0" borderId="0" xfId="5" applyFont="1" applyAlignment="1" applyProtection="1">
      <alignment horizontal="left"/>
    </xf>
    <xf numFmtId="165" fontId="11" fillId="0" borderId="0" xfId="7" applyFont="1" applyProtection="1"/>
    <xf numFmtId="164" fontId="70" fillId="0" borderId="0" xfId="5" applyNumberFormat="1" applyFont="1" applyAlignment="1" applyProtection="1">
      <alignment horizontal="center"/>
    </xf>
    <xf numFmtId="164" fontId="11" fillId="0" borderId="0" xfId="7" applyNumberFormat="1" applyFont="1" applyProtection="1"/>
    <xf numFmtId="165" fontId="18" fillId="0" borderId="0" xfId="7" applyFont="1" applyProtection="1"/>
    <xf numFmtId="165" fontId="70" fillId="0" borderId="0" xfId="5" applyFont="1" applyAlignment="1" applyProtection="1">
      <alignment horizontal="center"/>
    </xf>
    <xf numFmtId="165" fontId="12" fillId="0" borderId="0" xfId="5" applyFont="1" applyAlignment="1" applyProtection="1">
      <alignment horizontal="center"/>
    </xf>
    <xf numFmtId="165" fontId="7" fillId="6" borderId="17" xfId="7" applyFont="1" applyFill="1" applyBorder="1" applyProtection="1"/>
    <xf numFmtId="165" fontId="7" fillId="6" borderId="19" xfId="7" applyFont="1" applyFill="1" applyBorder="1" applyProtection="1"/>
    <xf numFmtId="165" fontId="51" fillId="0" borderId="0" xfId="7" applyFont="1" applyProtection="1"/>
    <xf numFmtId="165" fontId="7" fillId="0" borderId="0" xfId="7" applyFont="1" applyProtection="1"/>
    <xf numFmtId="165" fontId="15" fillId="0" borderId="0" xfId="7" applyFont="1" applyProtection="1"/>
    <xf numFmtId="165" fontId="14" fillId="0" borderId="0" xfId="7" applyFont="1" applyProtection="1"/>
    <xf numFmtId="165" fontId="52" fillId="0" borderId="0" xfId="7" applyFont="1" applyProtection="1"/>
    <xf numFmtId="165" fontId="16" fillId="0" borderId="0" xfId="7" applyFont="1" applyProtection="1"/>
    <xf numFmtId="165" fontId="15" fillId="0" borderId="0" xfId="7" applyFont="1" applyFill="1" applyProtection="1"/>
    <xf numFmtId="165" fontId="14" fillId="0" borderId="0" xfId="7" applyFont="1" applyFill="1" applyProtection="1"/>
    <xf numFmtId="165" fontId="52" fillId="0" borderId="0" xfId="7" applyFont="1" applyFill="1" applyProtection="1"/>
    <xf numFmtId="170" fontId="52" fillId="0" borderId="0" xfId="1" applyNumberFormat="1" applyFont="1" applyFill="1" applyProtection="1"/>
    <xf numFmtId="165" fontId="16" fillId="0" borderId="0" xfId="7" applyFont="1" applyFill="1" applyProtection="1"/>
    <xf numFmtId="165" fontId="16" fillId="0" borderId="0" xfId="7" applyFont="1" applyBorder="1" applyAlignment="1" applyProtection="1">
      <alignment vertical="center"/>
    </xf>
    <xf numFmtId="165" fontId="15" fillId="0" borderId="0" xfId="7" applyFont="1" applyBorder="1" applyAlignment="1" applyProtection="1">
      <alignment vertical="center"/>
    </xf>
    <xf numFmtId="165" fontId="52" fillId="0" borderId="0" xfId="7" applyFont="1" applyBorder="1" applyAlignment="1" applyProtection="1">
      <alignment vertical="center"/>
    </xf>
    <xf numFmtId="170" fontId="52" fillId="0" borderId="0" xfId="1" applyNumberFormat="1" applyFont="1" applyBorder="1" applyAlignment="1" applyProtection="1">
      <alignment vertical="center"/>
    </xf>
    <xf numFmtId="165" fontId="53" fillId="0" borderId="0" xfId="7" applyFont="1" applyProtection="1"/>
    <xf numFmtId="165" fontId="15" fillId="0" borderId="0" xfId="7" applyFont="1" applyBorder="1" applyAlignment="1" applyProtection="1">
      <alignment horizontal="left"/>
    </xf>
    <xf numFmtId="165" fontId="15" fillId="0" borderId="1" xfId="7" applyFont="1" applyBorder="1" applyAlignment="1" applyProtection="1">
      <alignment horizontal="left"/>
    </xf>
    <xf numFmtId="165" fontId="32" fillId="0" borderId="1" xfId="7" applyFont="1" applyBorder="1" applyProtection="1"/>
    <xf numFmtId="165" fontId="32" fillId="0" borderId="0" xfId="7" applyFont="1" applyBorder="1" applyProtection="1"/>
    <xf numFmtId="165" fontId="15" fillId="0" borderId="1" xfId="7" applyFont="1" applyBorder="1" applyProtection="1"/>
    <xf numFmtId="170" fontId="71" fillId="0" borderId="0" xfId="1" applyNumberFormat="1" applyFont="1" applyProtection="1"/>
    <xf numFmtId="165" fontId="19" fillId="0" borderId="0" xfId="7" applyFont="1" applyBorder="1" applyAlignment="1" applyProtection="1">
      <alignment horizontal="left"/>
    </xf>
    <xf numFmtId="165" fontId="19" fillId="0" borderId="0" xfId="7" applyFont="1" applyProtection="1"/>
    <xf numFmtId="165" fontId="50" fillId="0" borderId="0" xfId="7" applyFont="1" applyBorder="1" applyProtection="1"/>
    <xf numFmtId="165" fontId="19" fillId="0" borderId="0" xfId="5" applyFont="1" applyBorder="1" applyProtection="1"/>
    <xf numFmtId="165" fontId="34" fillId="0" borderId="0" xfId="5" applyFont="1" applyBorder="1" applyAlignment="1" applyProtection="1">
      <alignment horizontal="left"/>
    </xf>
    <xf numFmtId="165" fontId="29" fillId="0" borderId="0" xfId="9" applyFont="1" applyProtection="1"/>
    <xf numFmtId="165" fontId="36" fillId="0" borderId="0" xfId="9" applyFont="1" applyProtection="1"/>
    <xf numFmtId="165" fontId="36" fillId="0" borderId="0" xfId="9" applyFont="1" applyBorder="1" applyAlignment="1" applyProtection="1">
      <alignment horizontal="left"/>
    </xf>
    <xf numFmtId="165" fontId="72" fillId="0" borderId="0" xfId="9" applyFont="1" applyBorder="1" applyAlignment="1" applyProtection="1">
      <alignment horizontal="center"/>
    </xf>
    <xf numFmtId="165" fontId="36" fillId="0" borderId="0" xfId="9" applyFont="1" applyBorder="1" applyAlignment="1" applyProtection="1">
      <alignment horizontal="left"/>
      <protection locked="0"/>
    </xf>
    <xf numFmtId="165" fontId="11" fillId="0" borderId="0" xfId="7" applyFont="1" applyBorder="1" applyProtection="1">
      <protection locked="0"/>
    </xf>
    <xf numFmtId="165" fontId="46" fillId="0" borderId="0" xfId="7" applyFont="1" applyProtection="1"/>
    <xf numFmtId="165" fontId="73" fillId="0" borderId="0" xfId="7" applyFont="1" applyProtection="1"/>
    <xf numFmtId="165" fontId="20" fillId="0" borderId="0" xfId="7" applyFont="1" applyBorder="1" applyAlignment="1" applyProtection="1">
      <alignment horizontal="center"/>
    </xf>
    <xf numFmtId="165" fontId="19" fillId="0" borderId="0" xfId="7" applyFont="1" applyBorder="1" applyAlignment="1" applyProtection="1">
      <alignment horizontal="left"/>
      <protection locked="0"/>
    </xf>
    <xf numFmtId="165" fontId="11" fillId="0" borderId="0" xfId="7" applyFont="1" applyAlignment="1" applyProtection="1">
      <alignment horizontal="left"/>
    </xf>
    <xf numFmtId="41" fontId="11" fillId="0" borderId="2" xfId="2" applyNumberFormat="1" applyFont="1" applyFill="1" applyBorder="1" applyProtection="1"/>
    <xf numFmtId="165" fontId="12" fillId="0" borderId="0" xfId="7" applyFont="1" applyProtection="1"/>
    <xf numFmtId="164" fontId="18" fillId="0" borderId="1" xfId="7" applyNumberFormat="1" applyFont="1" applyBorder="1" applyProtection="1"/>
    <xf numFmtId="164" fontId="11" fillId="0" borderId="0" xfId="7" applyNumberFormat="1" applyFont="1" applyAlignment="1" applyProtection="1">
      <alignment horizontal="left"/>
    </xf>
    <xf numFmtId="164" fontId="12" fillId="0" borderId="0" xfId="7" applyNumberFormat="1" applyFont="1" applyAlignment="1" applyProtection="1">
      <alignment horizontal="center"/>
    </xf>
    <xf numFmtId="165" fontId="68" fillId="0" borderId="0" xfId="7" quotePrefix="1" applyFont="1" applyAlignment="1" applyProtection="1">
      <alignment horizontal="left"/>
    </xf>
    <xf numFmtId="49" fontId="11" fillId="0" borderId="0" xfId="7" applyNumberFormat="1" applyFont="1" applyProtection="1"/>
    <xf numFmtId="165" fontId="18" fillId="0" borderId="0" xfId="7" applyFont="1" applyProtection="1">
      <protection locked="0"/>
    </xf>
    <xf numFmtId="165" fontId="68" fillId="0" borderId="0" xfId="7" quotePrefix="1" applyFont="1" applyProtection="1"/>
    <xf numFmtId="41" fontId="68" fillId="0" borderId="0" xfId="2" applyNumberFormat="1" applyFont="1" applyFill="1" applyBorder="1" applyProtection="1"/>
    <xf numFmtId="165" fontId="11" fillId="0" borderId="0" xfId="7" applyFont="1" applyBorder="1" applyProtection="1"/>
    <xf numFmtId="165" fontId="12" fillId="0" borderId="0" xfId="7" applyFont="1" applyAlignment="1" applyProtection="1">
      <alignment horizontal="center"/>
    </xf>
    <xf numFmtId="165" fontId="74" fillId="0" borderId="0" xfId="7" applyFont="1" applyAlignment="1" applyProtection="1">
      <alignment horizontal="left"/>
    </xf>
    <xf numFmtId="165" fontId="15" fillId="0" borderId="3" xfId="7" applyFont="1" applyBorder="1" applyProtection="1"/>
    <xf numFmtId="165" fontId="11" fillId="0" borderId="4" xfId="7" applyFont="1" applyBorder="1" applyProtection="1"/>
    <xf numFmtId="165" fontId="11" fillId="0" borderId="5" xfId="7" applyFont="1" applyBorder="1" applyProtection="1"/>
    <xf numFmtId="165" fontId="19" fillId="0" borderId="6" xfId="7" applyFont="1" applyBorder="1" applyProtection="1"/>
    <xf numFmtId="165" fontId="11" fillId="0" borderId="7" xfId="7" applyFont="1" applyBorder="1" applyProtection="1"/>
    <xf numFmtId="165" fontId="11" fillId="0" borderId="6" xfId="7" applyFont="1" applyBorder="1" applyProtection="1"/>
    <xf numFmtId="165" fontId="11" fillId="0" borderId="0" xfId="5" applyFont="1" applyBorder="1" applyAlignment="1" applyProtection="1">
      <alignment horizontal="right"/>
    </xf>
    <xf numFmtId="164" fontId="11" fillId="0" borderId="7" xfId="7" applyNumberFormat="1" applyFont="1" applyBorder="1" applyAlignment="1" applyProtection="1">
      <alignment horizontal="left"/>
    </xf>
    <xf numFmtId="165" fontId="11" fillId="0" borderId="8" xfId="7" applyFont="1" applyBorder="1" applyProtection="1"/>
    <xf numFmtId="165" fontId="11" fillId="0" borderId="2" xfId="7" applyFont="1" applyBorder="1" applyProtection="1"/>
    <xf numFmtId="165" fontId="11" fillId="0" borderId="9" xfId="7" applyFont="1" applyBorder="1" applyProtection="1"/>
    <xf numFmtId="164" fontId="11" fillId="0" borderId="0" xfId="7" applyNumberFormat="1" applyFont="1" applyAlignment="1" applyProtection="1">
      <alignment horizontal="right"/>
    </xf>
    <xf numFmtId="165" fontId="68" fillId="0" borderId="0" xfId="7" applyFont="1" applyAlignment="1" applyProtection="1">
      <alignment horizontal="left"/>
    </xf>
    <xf numFmtId="165" fontId="68" fillId="0" borderId="0" xfId="7" applyFont="1" applyProtection="1"/>
    <xf numFmtId="165" fontId="11" fillId="0" borderId="0" xfId="7" applyFont="1" applyAlignment="1" applyProtection="1">
      <alignment horizontal="right"/>
    </xf>
    <xf numFmtId="165" fontId="34" fillId="0" borderId="0" xfId="7" applyFont="1" applyProtection="1"/>
    <xf numFmtId="165" fontId="75" fillId="0" borderId="0" xfId="7" applyFont="1" applyProtection="1"/>
    <xf numFmtId="165" fontId="75" fillId="0" borderId="0" xfId="7" applyFont="1" applyAlignment="1" applyProtection="1">
      <alignment horizontal="right"/>
    </xf>
    <xf numFmtId="165" fontId="76" fillId="0" borderId="0" xfId="7" applyFont="1" applyProtection="1"/>
    <xf numFmtId="165" fontId="77" fillId="0" borderId="0" xfId="7" applyFont="1" applyAlignment="1" applyProtection="1">
      <alignment horizontal="center"/>
    </xf>
    <xf numFmtId="165" fontId="78" fillId="0" borderId="0" xfId="7" applyFont="1" applyProtection="1"/>
    <xf numFmtId="165" fontId="78" fillId="0" borderId="0" xfId="7" applyFont="1" applyProtection="1">
      <protection locked="0"/>
    </xf>
    <xf numFmtId="165" fontId="79" fillId="0" borderId="0" xfId="7" applyFont="1" applyProtection="1"/>
    <xf numFmtId="165" fontId="61" fillId="0" borderId="0" xfId="7" applyFont="1" applyProtection="1"/>
    <xf numFmtId="165" fontId="77" fillId="0" borderId="0" xfId="7" applyFont="1" applyProtection="1"/>
    <xf numFmtId="165" fontId="79" fillId="0" borderId="0" xfId="7" applyFont="1" applyProtection="1">
      <protection locked="0"/>
    </xf>
    <xf numFmtId="170" fontId="11" fillId="0" borderId="2" xfId="1" applyNumberFormat="1" applyFont="1" applyFill="1" applyBorder="1" applyProtection="1"/>
    <xf numFmtId="164" fontId="18" fillId="0" borderId="0" xfId="7" applyNumberFormat="1" applyFont="1" applyBorder="1" applyProtection="1"/>
    <xf numFmtId="165" fontId="80" fillId="0" borderId="0" xfId="7" applyFont="1" applyProtection="1"/>
    <xf numFmtId="165" fontId="11" fillId="0" borderId="0" xfId="7" applyFont="1" applyFill="1" applyBorder="1" applyProtection="1"/>
    <xf numFmtId="165" fontId="11" fillId="0" borderId="0" xfId="5" applyFont="1" applyFill="1" applyBorder="1" applyAlignment="1" applyProtection="1">
      <alignment horizontal="right"/>
    </xf>
    <xf numFmtId="41" fontId="11" fillId="0" borderId="0" xfId="2" applyNumberFormat="1" applyFont="1" applyFill="1" applyBorder="1" applyProtection="1"/>
    <xf numFmtId="165" fontId="19" fillId="0" borderId="0" xfId="7" applyFont="1" applyFill="1" applyBorder="1" applyAlignment="1" applyProtection="1">
      <alignment horizontal="center"/>
    </xf>
    <xf numFmtId="165" fontId="7" fillId="6" borderId="17" xfId="6" applyFont="1" applyFill="1" applyBorder="1" applyProtection="1"/>
    <xf numFmtId="165" fontId="7" fillId="6" borderId="19" xfId="6" applyFont="1" applyFill="1" applyBorder="1" applyProtection="1"/>
    <xf numFmtId="165" fontId="51" fillId="0" borderId="0" xfId="6" applyFont="1" applyProtection="1"/>
    <xf numFmtId="165" fontId="7" fillId="0" borderId="0" xfId="6" applyFont="1" applyProtection="1"/>
    <xf numFmtId="165" fontId="11" fillId="0" borderId="0" xfId="6" applyFont="1" applyProtection="1"/>
    <xf numFmtId="165" fontId="11" fillId="0" borderId="0" xfId="6" applyFont="1" applyFill="1" applyProtection="1"/>
    <xf numFmtId="165" fontId="46" fillId="0" borderId="0" xfId="6" applyFont="1" applyProtection="1"/>
    <xf numFmtId="165" fontId="16" fillId="0" borderId="0" xfId="6" applyFont="1" applyProtection="1"/>
    <xf numFmtId="165" fontId="15" fillId="0" borderId="0" xfId="6" applyFont="1" applyProtection="1"/>
    <xf numFmtId="165" fontId="14" fillId="0" borderId="0" xfId="6" applyFont="1" applyProtection="1"/>
    <xf numFmtId="165" fontId="52" fillId="0" borderId="0" xfId="6" applyFont="1" applyProtection="1"/>
    <xf numFmtId="165" fontId="16" fillId="0" borderId="0" xfId="6" applyFont="1" applyFill="1" applyProtection="1"/>
    <xf numFmtId="165" fontId="15" fillId="0" borderId="0" xfId="6" applyFont="1" applyFill="1" applyProtection="1"/>
    <xf numFmtId="165" fontId="14" fillId="0" borderId="0" xfId="6" applyFont="1" applyFill="1" applyProtection="1"/>
    <xf numFmtId="165" fontId="52" fillId="0" borderId="0" xfId="6" applyFont="1" applyFill="1" applyProtection="1"/>
    <xf numFmtId="165" fontId="16" fillId="0" borderId="0" xfId="6" applyFont="1" applyBorder="1" applyAlignment="1" applyProtection="1">
      <alignment vertical="center"/>
    </xf>
    <xf numFmtId="165" fontId="15" fillId="0" borderId="0" xfId="6" applyFont="1" applyBorder="1" applyAlignment="1" applyProtection="1">
      <alignment vertical="center"/>
    </xf>
    <xf numFmtId="165" fontId="52" fillId="0" borderId="0" xfId="6" applyFont="1" applyBorder="1" applyAlignment="1" applyProtection="1">
      <alignment vertical="center"/>
    </xf>
    <xf numFmtId="165" fontId="52" fillId="0" borderId="0" xfId="7" applyFont="1" applyAlignment="1" applyProtection="1">
      <alignment horizontal="right"/>
    </xf>
    <xf numFmtId="165" fontId="53" fillId="0" borderId="0" xfId="6" applyFont="1" applyProtection="1"/>
    <xf numFmtId="165" fontId="53" fillId="0" borderId="0" xfId="6" applyFont="1" applyAlignment="1" applyProtection="1">
      <alignment horizontal="left"/>
    </xf>
    <xf numFmtId="165" fontId="15" fillId="0" borderId="0" xfId="6" applyFont="1" applyBorder="1" applyAlignment="1" applyProtection="1">
      <alignment horizontal="left"/>
    </xf>
    <xf numFmtId="165" fontId="15" fillId="0" borderId="1" xfId="6" applyFont="1" applyBorder="1" applyAlignment="1" applyProtection="1">
      <alignment horizontal="left"/>
    </xf>
    <xf numFmtId="165" fontId="15" fillId="0" borderId="1" xfId="6" applyFont="1" applyBorder="1" applyProtection="1"/>
    <xf numFmtId="165" fontId="15" fillId="0" borderId="0" xfId="6" applyFont="1" applyBorder="1" applyProtection="1"/>
    <xf numFmtId="165" fontId="19" fillId="0" borderId="0" xfId="6" applyFont="1" applyBorder="1" applyAlignment="1" applyProtection="1">
      <alignment horizontal="left"/>
    </xf>
    <xf numFmtId="165" fontId="19" fillId="0" borderId="0" xfId="6" applyFont="1" applyProtection="1"/>
    <xf numFmtId="165" fontId="19" fillId="0" borderId="0" xfId="6" applyFont="1" applyBorder="1" applyProtection="1"/>
    <xf numFmtId="165" fontId="11" fillId="0" borderId="0" xfId="6" applyFont="1" applyBorder="1" applyProtection="1"/>
    <xf numFmtId="165" fontId="48" fillId="0" borderId="0" xfId="6" applyFont="1" applyProtection="1"/>
    <xf numFmtId="165" fontId="81" fillId="0" borderId="0" xfId="6" applyFont="1" applyProtection="1"/>
    <xf numFmtId="39" fontId="18" fillId="0" borderId="0" xfId="6" applyNumberFormat="1" applyFont="1" applyProtection="1"/>
    <xf numFmtId="165" fontId="12" fillId="0" borderId="0" xfId="6" applyFont="1" applyAlignment="1" applyProtection="1">
      <alignment horizontal="center"/>
    </xf>
    <xf numFmtId="37" fontId="18" fillId="0" borderId="0" xfId="6" applyNumberFormat="1" applyFont="1" applyProtection="1"/>
    <xf numFmtId="165" fontId="18" fillId="0" borderId="0" xfId="6" applyFont="1" applyProtection="1"/>
    <xf numFmtId="37" fontId="46" fillId="0" borderId="0" xfId="6" applyNumberFormat="1" applyFont="1" applyProtection="1"/>
    <xf numFmtId="165" fontId="46" fillId="0" borderId="0" xfId="3" applyFont="1" applyProtection="1"/>
    <xf numFmtId="165" fontId="55" fillId="0" borderId="0" xfId="7" applyFont="1" applyAlignment="1" applyProtection="1">
      <alignment horizontal="right"/>
    </xf>
    <xf numFmtId="165" fontId="55" fillId="0" borderId="0" xfId="7" applyFont="1" applyProtection="1"/>
    <xf numFmtId="165" fontId="48" fillId="0" borderId="0" xfId="6" applyFont="1" applyAlignment="1" applyProtection="1">
      <alignment horizontal="left"/>
    </xf>
    <xf numFmtId="165" fontId="12" fillId="0" borderId="0" xfId="6" applyFont="1" applyProtection="1"/>
    <xf numFmtId="164" fontId="18" fillId="2" borderId="1" xfId="6" applyNumberFormat="1" applyFont="1" applyFill="1" applyBorder="1" applyProtection="1">
      <protection locked="0"/>
    </xf>
    <xf numFmtId="37" fontId="11" fillId="0" borderId="0" xfId="6" applyNumberFormat="1" applyFont="1" applyAlignment="1" applyProtection="1">
      <alignment horizontal="left"/>
    </xf>
    <xf numFmtId="39" fontId="11" fillId="0" borderId="0" xfId="9" applyNumberFormat="1" applyFont="1" applyAlignment="1" applyProtection="1">
      <alignment horizontal="right"/>
    </xf>
    <xf numFmtId="39" fontId="11" fillId="0" borderId="0" xfId="6" applyNumberFormat="1" applyFont="1" applyProtection="1"/>
    <xf numFmtId="39" fontId="11" fillId="0" borderId="0" xfId="6" applyNumberFormat="1" applyFont="1" applyAlignment="1" applyProtection="1">
      <alignment horizontal="left"/>
    </xf>
    <xf numFmtId="39" fontId="12" fillId="0" borderId="0" xfId="6" applyNumberFormat="1" applyFont="1" applyAlignment="1" applyProtection="1">
      <alignment horizontal="center"/>
    </xf>
    <xf numFmtId="37" fontId="11" fillId="0" borderId="0" xfId="6" applyNumberFormat="1" applyFont="1" applyProtection="1"/>
    <xf numFmtId="164" fontId="18" fillId="0" borderId="0" xfId="6" applyNumberFormat="1" applyFont="1" applyProtection="1"/>
    <xf numFmtId="165" fontId="82" fillId="0" borderId="0" xfId="6" applyFont="1" applyProtection="1"/>
    <xf numFmtId="165" fontId="83" fillId="0" borderId="0" xfId="6" applyFont="1" applyProtection="1"/>
    <xf numFmtId="165" fontId="44" fillId="0" borderId="0" xfId="6" applyFont="1" applyProtection="1"/>
    <xf numFmtId="37" fontId="44" fillId="0" borderId="0" xfId="6" applyNumberFormat="1" applyFont="1" applyProtection="1"/>
    <xf numFmtId="39" fontId="44" fillId="0" borderId="0" xfId="6" applyNumberFormat="1" applyFont="1" applyProtection="1"/>
    <xf numFmtId="39" fontId="44" fillId="0" borderId="0" xfId="6" applyNumberFormat="1" applyFont="1" applyAlignment="1" applyProtection="1">
      <alignment horizontal="left"/>
    </xf>
    <xf numFmtId="39" fontId="79" fillId="0" borderId="0" xfId="6" applyNumberFormat="1" applyFont="1" applyAlignment="1" applyProtection="1">
      <alignment horizontal="center"/>
    </xf>
    <xf numFmtId="164" fontId="77" fillId="0" borderId="0" xfId="6" applyNumberFormat="1" applyFont="1" applyProtection="1"/>
    <xf numFmtId="165" fontId="77" fillId="0" borderId="0" xfId="6" applyFont="1" applyProtection="1">
      <protection locked="0"/>
    </xf>
    <xf numFmtId="165" fontId="18" fillId="0" borderId="0" xfId="6" applyFont="1" applyProtection="1">
      <protection locked="0"/>
    </xf>
    <xf numFmtId="164" fontId="18" fillId="0" borderId="1" xfId="6" applyNumberFormat="1" applyFont="1" applyBorder="1" applyProtection="1"/>
    <xf numFmtId="164" fontId="11" fillId="0" borderId="0" xfId="6" applyNumberFormat="1" applyFont="1" applyAlignment="1" applyProtection="1">
      <alignment horizontal="left"/>
    </xf>
    <xf numFmtId="164" fontId="11" fillId="0" borderId="0" xfId="6" applyNumberFormat="1" applyFont="1" applyProtection="1"/>
    <xf numFmtId="164" fontId="12" fillId="0" borderId="0" xfId="6" applyNumberFormat="1" applyFont="1" applyAlignment="1" applyProtection="1">
      <alignment horizontal="center"/>
    </xf>
    <xf numFmtId="164" fontId="44" fillId="0" borderId="0" xfId="6" applyNumberFormat="1" applyFont="1" applyProtection="1"/>
    <xf numFmtId="164" fontId="44" fillId="0" borderId="0" xfId="6" applyNumberFormat="1" applyFont="1" applyAlignment="1" applyProtection="1">
      <alignment horizontal="left"/>
    </xf>
    <xf numFmtId="164" fontId="79" fillId="0" borderId="0" xfId="6" applyNumberFormat="1" applyFont="1" applyAlignment="1" applyProtection="1">
      <alignment horizontal="center"/>
    </xf>
    <xf numFmtId="165" fontId="44" fillId="0" borderId="0" xfId="6" applyFont="1" applyProtection="1">
      <protection locked="0"/>
    </xf>
    <xf numFmtId="165" fontId="79" fillId="0" borderId="0" xfId="6" applyFont="1" applyAlignment="1" applyProtection="1">
      <alignment horizontal="center"/>
    </xf>
    <xf numFmtId="164" fontId="76" fillId="0" borderId="0" xfId="6" applyNumberFormat="1" applyFont="1" applyProtection="1"/>
    <xf numFmtId="165" fontId="76" fillId="0" borderId="0" xfId="6" applyFont="1" applyProtection="1">
      <protection locked="0"/>
    </xf>
    <xf numFmtId="165" fontId="50" fillId="0" borderId="0" xfId="6" applyFont="1" applyProtection="1"/>
    <xf numFmtId="165" fontId="11" fillId="0" borderId="0" xfId="6" applyFont="1" applyAlignment="1" applyProtection="1">
      <alignment horizontal="left"/>
    </xf>
    <xf numFmtId="166" fontId="18" fillId="0" borderId="1" xfId="6" applyNumberFormat="1" applyFont="1" applyBorder="1" applyProtection="1"/>
    <xf numFmtId="165" fontId="18" fillId="0" borderId="12" xfId="6" applyFont="1" applyBorder="1" applyProtection="1">
      <protection locked="0"/>
    </xf>
    <xf numFmtId="164" fontId="70" fillId="0" borderId="0" xfId="6" applyNumberFormat="1" applyFont="1" applyAlignment="1" applyProtection="1">
      <alignment horizontal="center"/>
    </xf>
    <xf numFmtId="165" fontId="70" fillId="0" borderId="0" xfId="6" applyFont="1" applyAlignment="1" applyProtection="1">
      <alignment horizontal="center"/>
    </xf>
    <xf numFmtId="165" fontId="18" fillId="0" borderId="0" xfId="6" applyFont="1" applyFill="1" applyProtection="1"/>
    <xf numFmtId="165" fontId="70" fillId="0" borderId="0" xfId="6" applyFont="1" applyFill="1" applyAlignment="1" applyProtection="1">
      <alignment horizontal="center"/>
    </xf>
    <xf numFmtId="165" fontId="12" fillId="0" borderId="0" xfId="6" applyFont="1" applyFill="1" applyAlignment="1" applyProtection="1">
      <alignment horizontal="center"/>
    </xf>
    <xf numFmtId="165" fontId="49" fillId="0" borderId="0" xfId="6" applyFont="1" applyFill="1" applyProtection="1"/>
    <xf numFmtId="165" fontId="7" fillId="6" borderId="17" xfId="4" applyFont="1" applyFill="1" applyBorder="1" applyProtection="1"/>
    <xf numFmtId="165" fontId="7" fillId="6" borderId="19" xfId="4" applyFont="1" applyFill="1" applyBorder="1" applyProtection="1"/>
    <xf numFmtId="165" fontId="7" fillId="0" borderId="0" xfId="4" applyFont="1" applyProtection="1"/>
    <xf numFmtId="170" fontId="7" fillId="0" borderId="0" xfId="1" applyNumberFormat="1" applyFont="1" applyProtection="1"/>
    <xf numFmtId="165" fontId="15" fillId="0" borderId="0" xfId="4" applyFont="1" applyProtection="1"/>
    <xf numFmtId="165" fontId="14" fillId="0" borderId="0" xfId="4" applyFont="1" applyProtection="1"/>
    <xf numFmtId="165" fontId="16" fillId="0" borderId="0" xfId="4" applyFont="1" applyProtection="1"/>
    <xf numFmtId="170" fontId="16" fillId="0" borderId="0" xfId="1" applyNumberFormat="1" applyFont="1" applyProtection="1"/>
    <xf numFmtId="165" fontId="15" fillId="0" borderId="0" xfId="4" applyFont="1" applyFill="1" applyProtection="1"/>
    <xf numFmtId="165" fontId="14" fillId="0" borderId="0" xfId="4" applyFont="1" applyFill="1" applyProtection="1"/>
    <xf numFmtId="165" fontId="16" fillId="0" borderId="0" xfId="4" applyFont="1" applyFill="1" applyProtection="1"/>
    <xf numFmtId="170" fontId="16" fillId="0" borderId="0" xfId="1" applyNumberFormat="1" applyFont="1" applyFill="1" applyProtection="1"/>
    <xf numFmtId="165" fontId="16" fillId="0" borderId="0" xfId="4" applyFont="1" applyAlignment="1" applyProtection="1">
      <alignment vertical="center"/>
    </xf>
    <xf numFmtId="165" fontId="15" fillId="0" borderId="0" xfId="4" applyFont="1" applyAlignment="1" applyProtection="1">
      <alignment vertical="center"/>
    </xf>
    <xf numFmtId="165" fontId="15" fillId="0" borderId="0" xfId="4" applyFont="1" applyBorder="1" applyAlignment="1" applyProtection="1">
      <alignment horizontal="left"/>
    </xf>
    <xf numFmtId="165" fontId="15" fillId="0" borderId="0" xfId="4" applyFont="1" applyBorder="1" applyProtection="1"/>
    <xf numFmtId="165" fontId="66" fillId="0" borderId="0" xfId="4" applyFont="1" applyProtection="1"/>
    <xf numFmtId="170" fontId="15" fillId="0" borderId="0" xfId="1" applyNumberFormat="1" applyFont="1" applyProtection="1"/>
    <xf numFmtId="165" fontId="15" fillId="0" borderId="1" xfId="4" applyFont="1" applyBorder="1" applyAlignment="1" applyProtection="1">
      <alignment horizontal="left"/>
    </xf>
    <xf numFmtId="165" fontId="15" fillId="0" borderId="1" xfId="4" applyFont="1" applyBorder="1" applyProtection="1"/>
    <xf numFmtId="165" fontId="15" fillId="0" borderId="2" xfId="5" applyFont="1" applyBorder="1" applyProtection="1"/>
    <xf numFmtId="165" fontId="15" fillId="0" borderId="0" xfId="7" applyFont="1" applyAlignment="1" applyProtection="1">
      <alignment horizontal="right"/>
    </xf>
    <xf numFmtId="165" fontId="19" fillId="0" borderId="0" xfId="4" applyFont="1" applyBorder="1" applyAlignment="1" applyProtection="1">
      <alignment horizontal="left"/>
    </xf>
    <xf numFmtId="165" fontId="19" fillId="0" borderId="0" xfId="4" applyFont="1" applyProtection="1"/>
    <xf numFmtId="165" fontId="19" fillId="0" borderId="0" xfId="4" applyFont="1" applyBorder="1" applyProtection="1"/>
    <xf numFmtId="165" fontId="18" fillId="0" borderId="0" xfId="4" applyFont="1" applyBorder="1" applyProtection="1">
      <protection locked="0"/>
    </xf>
    <xf numFmtId="165" fontId="11" fillId="0" borderId="0" xfId="4" applyFont="1" applyProtection="1"/>
    <xf numFmtId="165" fontId="44" fillId="0" borderId="0" xfId="7" applyFont="1" applyAlignment="1" applyProtection="1">
      <alignment horizontal="right"/>
    </xf>
    <xf numFmtId="170" fontId="11" fillId="0" borderId="0" xfId="1" applyNumberFormat="1" applyFont="1" applyProtection="1"/>
    <xf numFmtId="165" fontId="12" fillId="0" borderId="0" xfId="4" applyFont="1" applyAlignment="1" applyProtection="1">
      <alignment horizontal="center"/>
    </xf>
    <xf numFmtId="165" fontId="18" fillId="0" borderId="0" xfId="4" applyFont="1" applyProtection="1"/>
    <xf numFmtId="165" fontId="18" fillId="0" borderId="0" xfId="4" applyFont="1" applyProtection="1">
      <protection locked="0"/>
    </xf>
    <xf numFmtId="170" fontId="19" fillId="0" borderId="0" xfId="1" applyNumberFormat="1" applyFont="1" applyAlignment="1" applyProtection="1">
      <alignment horizontal="right"/>
    </xf>
    <xf numFmtId="170" fontId="19" fillId="0" borderId="0" xfId="1" applyNumberFormat="1" applyFont="1" applyProtection="1"/>
    <xf numFmtId="165" fontId="19" fillId="0" borderId="0" xfId="9" applyFont="1" applyAlignment="1" applyProtection="1">
      <alignment horizontal="right"/>
    </xf>
    <xf numFmtId="165" fontId="47" fillId="0" borderId="0" xfId="4" applyFont="1" applyProtection="1"/>
    <xf numFmtId="165" fontId="84" fillId="0" borderId="0" xfId="4" applyFont="1" applyProtection="1"/>
    <xf numFmtId="165" fontId="48" fillId="0" borderId="0" xfId="4" applyFont="1" applyProtection="1"/>
    <xf numFmtId="165" fontId="85" fillId="0" borderId="0" xfId="9" applyFont="1" applyProtection="1"/>
    <xf numFmtId="165" fontId="31" fillId="0" borderId="0" xfId="4" applyFont="1" applyProtection="1"/>
    <xf numFmtId="165" fontId="86" fillId="0" borderId="0" xfId="4" applyFont="1" applyProtection="1"/>
    <xf numFmtId="41" fontId="31" fillId="2" borderId="2" xfId="2" applyNumberFormat="1" applyFont="1" applyFill="1" applyBorder="1" applyProtection="1">
      <protection locked="0"/>
    </xf>
    <xf numFmtId="37" fontId="31" fillId="0" borderId="0" xfId="4" applyNumberFormat="1" applyFont="1" applyBorder="1" applyProtection="1"/>
    <xf numFmtId="37" fontId="18" fillId="0" borderId="0" xfId="4" applyNumberFormat="1" applyFont="1" applyBorder="1" applyProtection="1"/>
    <xf numFmtId="165" fontId="11" fillId="0" borderId="0" xfId="4" applyFont="1" applyAlignment="1" applyProtection="1">
      <alignment horizontal="left"/>
    </xf>
    <xf numFmtId="164" fontId="12" fillId="0" borderId="0" xfId="4" applyNumberFormat="1" applyFont="1" applyAlignment="1" applyProtection="1">
      <alignment horizontal="center"/>
    </xf>
    <xf numFmtId="165" fontId="34" fillId="0" borderId="0" xfId="9" applyFont="1" applyAlignment="1" applyProtection="1">
      <alignment horizontal="right"/>
    </xf>
    <xf numFmtId="165" fontId="31" fillId="0" borderId="0" xfId="4" applyFont="1" applyBorder="1" applyProtection="1"/>
    <xf numFmtId="164" fontId="11" fillId="0" borderId="0" xfId="4" applyNumberFormat="1" applyFont="1" applyProtection="1"/>
    <xf numFmtId="165" fontId="31" fillId="0" borderId="0" xfId="4" applyFont="1" applyAlignment="1" applyProtection="1">
      <alignment horizontal="left"/>
    </xf>
    <xf numFmtId="37" fontId="11" fillId="0" borderId="0" xfId="4" applyNumberFormat="1" applyFont="1" applyProtection="1"/>
    <xf numFmtId="37" fontId="12" fillId="0" borderId="0" xfId="4" applyNumberFormat="1" applyFont="1" applyAlignment="1" applyProtection="1">
      <alignment horizontal="center"/>
    </xf>
    <xf numFmtId="165" fontId="47" fillId="0" borderId="0" xfId="4" applyFont="1" applyAlignment="1" applyProtection="1">
      <alignment horizontal="left"/>
    </xf>
    <xf numFmtId="165" fontId="87" fillId="0" borderId="0" xfId="4" applyFont="1" applyProtection="1"/>
    <xf numFmtId="165" fontId="19" fillId="0" borderId="0" xfId="4" applyFont="1" applyAlignment="1" applyProtection="1">
      <alignment horizontal="right"/>
    </xf>
    <xf numFmtId="165" fontId="32" fillId="0" borderId="0" xfId="4" applyFont="1" applyProtection="1"/>
    <xf numFmtId="164" fontId="11" fillId="0" borderId="0" xfId="4" applyNumberFormat="1" applyFont="1" applyAlignment="1" applyProtection="1">
      <alignment horizontal="right"/>
    </xf>
    <xf numFmtId="170" fontId="11" fillId="0" borderId="0" xfId="1" applyNumberFormat="1" applyFont="1" applyAlignment="1" applyProtection="1">
      <alignment horizontal="right"/>
    </xf>
    <xf numFmtId="37" fontId="11" fillId="0" borderId="0" xfId="4" applyNumberFormat="1" applyFont="1" applyAlignment="1" applyProtection="1">
      <alignment horizontal="right"/>
    </xf>
    <xf numFmtId="165" fontId="11" fillId="0" borderId="0" xfId="4" applyFont="1" applyAlignment="1" applyProtection="1">
      <alignment horizontal="right"/>
    </xf>
    <xf numFmtId="165" fontId="11" fillId="0" borderId="0" xfId="4" applyFont="1" applyFill="1" applyProtection="1"/>
    <xf numFmtId="165" fontId="50" fillId="0" borderId="0" xfId="4" applyFont="1" applyAlignment="1" applyProtection="1">
      <alignment horizontal="left"/>
    </xf>
    <xf numFmtId="37" fontId="11" fillId="0" borderId="0" xfId="4" applyNumberFormat="1" applyFont="1" applyBorder="1" applyProtection="1"/>
    <xf numFmtId="164" fontId="11" fillId="0" borderId="0" xfId="4" applyNumberFormat="1" applyFont="1" applyBorder="1" applyProtection="1"/>
    <xf numFmtId="41" fontId="18" fillId="0" borderId="0" xfId="4" applyNumberFormat="1" applyFont="1" applyBorder="1" applyProtection="1"/>
    <xf numFmtId="164" fontId="18" fillId="0" borderId="1" xfId="4" applyNumberFormat="1" applyFont="1" applyBorder="1" applyProtection="1"/>
    <xf numFmtId="165" fontId="56" fillId="0" borderId="0" xfId="4" quotePrefix="1" applyFont="1" applyAlignment="1" applyProtection="1">
      <alignment horizontal="left"/>
    </xf>
    <xf numFmtId="164" fontId="18" fillId="0" borderId="0" xfId="4" applyNumberFormat="1" applyFont="1" applyBorder="1" applyProtection="1"/>
    <xf numFmtId="165" fontId="48" fillId="0" borderId="0" xfId="4" applyFont="1" applyAlignment="1" applyProtection="1">
      <alignment horizontal="left"/>
    </xf>
    <xf numFmtId="164" fontId="19" fillId="0" borderId="0" xfId="4" applyNumberFormat="1" applyFont="1" applyAlignment="1" applyProtection="1">
      <alignment horizontal="center"/>
    </xf>
    <xf numFmtId="165" fontId="19" fillId="0" borderId="0" xfId="4" applyFont="1" applyAlignment="1" applyProtection="1">
      <alignment horizontal="left"/>
    </xf>
    <xf numFmtId="41" fontId="11" fillId="0" borderId="0" xfId="4" applyNumberFormat="1" applyFont="1" applyProtection="1"/>
    <xf numFmtId="41" fontId="11" fillId="0" borderId="0" xfId="4" applyNumberFormat="1" applyFont="1" applyAlignment="1" applyProtection="1">
      <alignment horizontal="left"/>
    </xf>
    <xf numFmtId="41" fontId="12" fillId="0" borderId="0" xfId="4" applyNumberFormat="1" applyFont="1" applyAlignment="1" applyProtection="1">
      <alignment horizontal="center"/>
    </xf>
    <xf numFmtId="41" fontId="18" fillId="0" borderId="0" xfId="4" applyNumberFormat="1" applyFont="1" applyProtection="1"/>
    <xf numFmtId="41" fontId="18" fillId="0" borderId="2" xfId="5" applyNumberFormat="1" applyFont="1" applyBorder="1" applyProtection="1">
      <protection locked="0"/>
    </xf>
    <xf numFmtId="165" fontId="11" fillId="0" borderId="0" xfId="4" applyFont="1" applyProtection="1">
      <protection locked="0"/>
    </xf>
    <xf numFmtId="165" fontId="11" fillId="0" borderId="0" xfId="4" applyFont="1" applyFill="1" applyBorder="1" applyProtection="1"/>
    <xf numFmtId="165" fontId="18" fillId="0" borderId="0" xfId="4" applyFont="1" applyFill="1" applyBorder="1" applyProtection="1"/>
    <xf numFmtId="37" fontId="11" fillId="0" borderId="0" xfId="4" applyNumberFormat="1" applyFont="1" applyFill="1" applyBorder="1" applyAlignment="1" applyProtection="1">
      <alignment horizontal="right"/>
    </xf>
    <xf numFmtId="37" fontId="12" fillId="0" borderId="0" xfId="4" applyNumberFormat="1" applyFont="1" applyFill="1" applyBorder="1" applyAlignment="1" applyProtection="1">
      <alignment horizontal="center"/>
    </xf>
    <xf numFmtId="165" fontId="18" fillId="0" borderId="0" xfId="5" applyFont="1" applyBorder="1" applyProtection="1">
      <protection locked="0"/>
    </xf>
    <xf numFmtId="165" fontId="11" fillId="0" borderId="0" xfId="4" applyFont="1" applyBorder="1" applyProtection="1"/>
    <xf numFmtId="165" fontId="32" fillId="0" borderId="0" xfId="4" applyFont="1" applyAlignment="1" applyProtection="1">
      <alignment horizontal="left"/>
    </xf>
    <xf numFmtId="165" fontId="25" fillId="0" borderId="0" xfId="4" applyFont="1" applyAlignment="1" applyProtection="1">
      <alignment horizontal="left"/>
    </xf>
    <xf numFmtId="165" fontId="25" fillId="0" borderId="0" xfId="4" applyFont="1" applyProtection="1"/>
    <xf numFmtId="165" fontId="11" fillId="0" borderId="0" xfId="4" applyFont="1" applyBorder="1" applyAlignment="1" applyProtection="1">
      <alignment horizontal="left"/>
    </xf>
    <xf numFmtId="164" fontId="12" fillId="0" borderId="0" xfId="4" applyNumberFormat="1" applyFont="1" applyBorder="1" applyAlignment="1" applyProtection="1">
      <alignment horizontal="center"/>
    </xf>
    <xf numFmtId="165" fontId="18" fillId="0" borderId="0" xfId="4" applyFont="1" applyBorder="1" applyProtection="1"/>
    <xf numFmtId="165" fontId="50" fillId="0" borderId="0" xfId="4" applyFont="1" applyBorder="1" applyProtection="1"/>
    <xf numFmtId="9" fontId="11" fillId="2" borderId="2" xfId="10" applyFont="1" applyFill="1" applyBorder="1" applyProtection="1">
      <protection locked="0"/>
    </xf>
    <xf numFmtId="165" fontId="88" fillId="0" borderId="0" xfId="4" applyFont="1" applyBorder="1" applyProtection="1"/>
    <xf numFmtId="169" fontId="11" fillId="0" borderId="0" xfId="2" applyNumberFormat="1" applyFont="1" applyFill="1" applyBorder="1" applyProtection="1"/>
    <xf numFmtId="171" fontId="11" fillId="0" borderId="0" xfId="1" applyNumberFormat="1" applyFont="1" applyFill="1" applyBorder="1" applyProtection="1"/>
    <xf numFmtId="167" fontId="11" fillId="0" borderId="0" xfId="10" applyNumberFormat="1" applyFont="1" applyFill="1" applyBorder="1" applyProtection="1"/>
    <xf numFmtId="167" fontId="11" fillId="0" borderId="0" xfId="2" applyNumberFormat="1" applyFont="1" applyFill="1" applyBorder="1" applyProtection="1"/>
    <xf numFmtId="165" fontId="68" fillId="0" borderId="0" xfId="4" applyFont="1" applyProtection="1"/>
    <xf numFmtId="165" fontId="7" fillId="6" borderId="17" xfId="3" applyFont="1" applyFill="1" applyBorder="1" applyProtection="1"/>
    <xf numFmtId="165" fontId="7" fillId="6" borderId="17" xfId="3" applyFont="1" applyFill="1" applyBorder="1" applyAlignment="1" applyProtection="1">
      <alignment horizontal="right"/>
    </xf>
    <xf numFmtId="165" fontId="7" fillId="6" borderId="19" xfId="3" applyFont="1" applyFill="1" applyBorder="1" applyProtection="1"/>
    <xf numFmtId="165" fontId="51" fillId="0" borderId="0" xfId="3" applyFont="1" applyProtection="1"/>
    <xf numFmtId="165" fontId="7" fillId="0" borderId="0" xfId="3" applyFont="1" applyProtection="1"/>
    <xf numFmtId="165" fontId="15" fillId="0" borderId="0" xfId="3" applyFont="1" applyProtection="1"/>
    <xf numFmtId="165" fontId="14" fillId="0" borderId="0" xfId="3" applyFont="1" applyProtection="1"/>
    <xf numFmtId="165" fontId="52" fillId="0" borderId="0" xfId="3" applyFont="1" applyProtection="1"/>
    <xf numFmtId="165" fontId="16" fillId="0" borderId="0" xfId="3" applyFont="1" applyProtection="1"/>
    <xf numFmtId="165" fontId="15" fillId="0" borderId="0" xfId="3" applyFont="1" applyFill="1" applyProtection="1"/>
    <xf numFmtId="165" fontId="14" fillId="0" borderId="0" xfId="3" applyFont="1" applyFill="1" applyProtection="1"/>
    <xf numFmtId="165" fontId="52" fillId="0" borderId="0" xfId="3" applyFont="1" applyFill="1" applyProtection="1"/>
    <xf numFmtId="165" fontId="16" fillId="0" borderId="0" xfId="3" applyFont="1" applyFill="1" applyProtection="1"/>
    <xf numFmtId="165" fontId="16" fillId="0" borderId="0" xfId="3" applyFont="1" applyAlignment="1" applyProtection="1">
      <alignment vertical="center"/>
    </xf>
    <xf numFmtId="165" fontId="15" fillId="0" borderId="0" xfId="3" applyFont="1" applyAlignment="1" applyProtection="1">
      <alignment vertical="center"/>
    </xf>
    <xf numFmtId="165" fontId="52" fillId="0" borderId="0" xfId="3" applyFont="1" applyAlignment="1" applyProtection="1">
      <alignment vertical="center"/>
    </xf>
    <xf numFmtId="165" fontId="15" fillId="0" borderId="0" xfId="3" applyFont="1" applyAlignment="1" applyProtection="1">
      <alignment horizontal="right"/>
    </xf>
    <xf numFmtId="165" fontId="15" fillId="0" borderId="0" xfId="3" applyFont="1" applyAlignment="1" applyProtection="1">
      <alignment horizontal="left"/>
    </xf>
    <xf numFmtId="165" fontId="15" fillId="0" borderId="0" xfId="3" applyFont="1" applyBorder="1" applyProtection="1"/>
    <xf numFmtId="165" fontId="53" fillId="0" borderId="0" xfId="3" applyFont="1" applyProtection="1"/>
    <xf numFmtId="165" fontId="15" fillId="0" borderId="0" xfId="3" applyFont="1" applyBorder="1" applyAlignment="1" applyProtection="1">
      <alignment horizontal="left"/>
    </xf>
    <xf numFmtId="165" fontId="15" fillId="0" borderId="1" xfId="3" applyFont="1" applyBorder="1" applyAlignment="1" applyProtection="1">
      <alignment horizontal="left"/>
    </xf>
    <xf numFmtId="165" fontId="15" fillId="0" borderId="1" xfId="3" applyFont="1" applyBorder="1" applyProtection="1"/>
    <xf numFmtId="165" fontId="19" fillId="0" borderId="0" xfId="3" applyFont="1" applyBorder="1" applyAlignment="1" applyProtection="1">
      <alignment horizontal="left"/>
    </xf>
    <xf numFmtId="165" fontId="19" fillId="0" borderId="0" xfId="3" applyFont="1" applyProtection="1"/>
    <xf numFmtId="165" fontId="19" fillId="0" borderId="0" xfId="3" applyFont="1" applyBorder="1" applyProtection="1"/>
    <xf numFmtId="165" fontId="11" fillId="0" borderId="0" xfId="3" applyFont="1" applyBorder="1" applyProtection="1"/>
    <xf numFmtId="165" fontId="1" fillId="0" borderId="0" xfId="7" applyFont="1" applyAlignment="1" applyProtection="1">
      <alignment horizontal="right"/>
    </xf>
    <xf numFmtId="165" fontId="11" fillId="0" borderId="0" xfId="3" applyFont="1" applyProtection="1"/>
    <xf numFmtId="165" fontId="11" fillId="0" borderId="0" xfId="3" applyFont="1" applyAlignment="1" applyProtection="1">
      <alignment horizontal="right"/>
    </xf>
    <xf numFmtId="165" fontId="18" fillId="0" borderId="0" xfId="3" applyFont="1" applyProtection="1"/>
    <xf numFmtId="165" fontId="32" fillId="0" borderId="0" xfId="3" applyFont="1" applyAlignment="1" applyProtection="1">
      <alignment horizontal="left"/>
    </xf>
    <xf numFmtId="165" fontId="48" fillId="0" borderId="0" xfId="3" applyFont="1" applyProtection="1"/>
    <xf numFmtId="165" fontId="81" fillId="0" borderId="0" xfId="3" applyFont="1" applyProtection="1"/>
    <xf numFmtId="164" fontId="48" fillId="0" borderId="0" xfId="3" applyNumberFormat="1" applyFont="1" applyProtection="1"/>
    <xf numFmtId="164" fontId="11" fillId="0" borderId="0" xfId="3" applyNumberFormat="1" applyFont="1" applyAlignment="1" applyProtection="1">
      <alignment horizontal="right"/>
    </xf>
    <xf numFmtId="164" fontId="11" fillId="0" borderId="0" xfId="3" applyNumberFormat="1" applyFont="1" applyProtection="1"/>
    <xf numFmtId="165" fontId="12" fillId="0" borderId="0" xfId="3" applyFont="1" applyProtection="1"/>
    <xf numFmtId="165" fontId="11" fillId="0" borderId="0" xfId="3" applyFont="1" applyAlignment="1" applyProtection="1">
      <alignment horizontal="center"/>
    </xf>
    <xf numFmtId="165" fontId="11" fillId="0" borderId="0" xfId="3" applyFont="1" applyAlignment="1" applyProtection="1">
      <alignment horizontal="left"/>
    </xf>
    <xf numFmtId="164" fontId="11" fillId="0" borderId="0" xfId="3" applyNumberFormat="1" applyFont="1" applyAlignment="1" applyProtection="1">
      <alignment horizontal="left"/>
    </xf>
    <xf numFmtId="164" fontId="12" fillId="0" borderId="0" xfId="3" applyNumberFormat="1" applyFont="1" applyAlignment="1" applyProtection="1">
      <alignment horizontal="center"/>
    </xf>
    <xf numFmtId="37" fontId="18" fillId="0" borderId="0" xfId="3" applyNumberFormat="1" applyFont="1" applyProtection="1"/>
    <xf numFmtId="164" fontId="18" fillId="0" borderId="0" xfId="3" applyNumberFormat="1" applyFont="1" applyProtection="1"/>
    <xf numFmtId="164" fontId="18" fillId="0" borderId="1" xfId="3" applyNumberFormat="1" applyFont="1" applyBorder="1" applyProtection="1"/>
    <xf numFmtId="165" fontId="46" fillId="0" borderId="0" xfId="3" applyFont="1" applyAlignment="1" applyProtection="1">
      <alignment horizontal="right"/>
    </xf>
    <xf numFmtId="164" fontId="18" fillId="0" borderId="2" xfId="3" applyNumberFormat="1" applyFont="1" applyBorder="1" applyProtection="1"/>
    <xf numFmtId="49" fontId="11" fillId="0" borderId="0" xfId="3" applyNumberFormat="1" applyFont="1" applyAlignment="1" applyProtection="1">
      <alignment horizontal="left"/>
    </xf>
    <xf numFmtId="165" fontId="32" fillId="0" borderId="0" xfId="3" applyFont="1" applyProtection="1"/>
    <xf numFmtId="39" fontId="11" fillId="0" borderId="0" xfId="3" applyNumberFormat="1" applyFont="1" applyAlignment="1" applyProtection="1">
      <alignment horizontal="left"/>
    </xf>
    <xf numFmtId="39" fontId="11" fillId="0" borderId="0" xfId="3" applyNumberFormat="1" applyFont="1" applyProtection="1"/>
    <xf numFmtId="39" fontId="11" fillId="0" borderId="0" xfId="3" applyNumberFormat="1" applyFont="1" applyAlignment="1" applyProtection="1">
      <alignment horizontal="right"/>
    </xf>
    <xf numFmtId="39" fontId="12" fillId="0" borderId="0" xfId="3" applyNumberFormat="1" applyFont="1" applyAlignment="1" applyProtection="1">
      <alignment horizontal="center"/>
    </xf>
    <xf numFmtId="164" fontId="18" fillId="2" borderId="1" xfId="3" applyNumberFormat="1" applyFont="1" applyFill="1" applyBorder="1" applyProtection="1">
      <protection locked="0"/>
    </xf>
    <xf numFmtId="170" fontId="46" fillId="0" borderId="0" xfId="1" applyNumberFormat="1" applyFont="1" applyFill="1" applyAlignment="1" applyProtection="1">
      <alignment horizontal="right"/>
    </xf>
    <xf numFmtId="165" fontId="89" fillId="0" borderId="0" xfId="3" applyFont="1" applyAlignment="1" applyProtection="1">
      <alignment horizontal="right"/>
    </xf>
    <xf numFmtId="164" fontId="18" fillId="0" borderId="0" xfId="3" applyNumberFormat="1" applyFont="1" applyAlignment="1" applyProtection="1">
      <alignment horizontal="right"/>
    </xf>
    <xf numFmtId="164" fontId="70" fillId="0" borderId="0" xfId="3" applyNumberFormat="1" applyFont="1" applyAlignment="1" applyProtection="1">
      <alignment horizontal="center"/>
    </xf>
    <xf numFmtId="165" fontId="18" fillId="0" borderId="0" xfId="3" applyFont="1" applyAlignment="1" applyProtection="1">
      <alignment horizontal="right"/>
    </xf>
    <xf numFmtId="165" fontId="70" fillId="0" borderId="0" xfId="3" applyFont="1" applyAlignment="1" applyProtection="1">
      <alignment horizontal="center"/>
    </xf>
    <xf numFmtId="165" fontId="70" fillId="0" borderId="0" xfId="3" applyFont="1" applyProtection="1"/>
    <xf numFmtId="165" fontId="31" fillId="0" borderId="14" xfId="9" applyFont="1" applyBorder="1" applyProtection="1">
      <protection locked="0"/>
    </xf>
    <xf numFmtId="165" fontId="31" fillId="0" borderId="4" xfId="9" applyFont="1" applyBorder="1" applyProtection="1">
      <protection locked="0"/>
    </xf>
    <xf numFmtId="165" fontId="31" fillId="0" borderId="17" xfId="9" applyFont="1" applyBorder="1" applyProtection="1">
      <protection locked="0"/>
    </xf>
    <xf numFmtId="165" fontId="46" fillId="0" borderId="0" xfId="9" applyFont="1" applyBorder="1" applyProtection="1"/>
    <xf numFmtId="165" fontId="45" fillId="0" borderId="0" xfId="9" applyFont="1" applyAlignment="1" applyProtection="1">
      <alignment horizontal="left"/>
    </xf>
    <xf numFmtId="165" fontId="45" fillId="0" borderId="0" xfId="5" applyFont="1" applyProtection="1"/>
    <xf numFmtId="165" fontId="45" fillId="0" borderId="0" xfId="9" applyFont="1" applyAlignment="1" applyProtection="1">
      <alignment vertical="center"/>
    </xf>
    <xf numFmtId="165" fontId="90" fillId="0" borderId="0" xfId="9" applyFont="1" applyProtection="1"/>
    <xf numFmtId="165" fontId="90" fillId="0" borderId="0" xfId="7" applyFont="1" applyAlignment="1" applyProtection="1">
      <alignment horizontal="right"/>
    </xf>
    <xf numFmtId="165" fontId="19" fillId="0" borderId="0" xfId="5" applyFont="1" applyProtection="1"/>
    <xf numFmtId="165" fontId="19" fillId="0" borderId="0" xfId="5" applyFont="1" applyAlignment="1" applyProtection="1">
      <alignment horizontal="right"/>
    </xf>
    <xf numFmtId="170" fontId="91" fillId="0" borderId="1" xfId="1" applyNumberFormat="1" applyFont="1" applyBorder="1" applyProtection="1"/>
    <xf numFmtId="164" fontId="19" fillId="0" borderId="0" xfId="5" applyNumberFormat="1" applyFont="1" applyAlignment="1" applyProtection="1">
      <alignment horizontal="left"/>
    </xf>
    <xf numFmtId="164" fontId="19" fillId="0" borderId="0" xfId="9" applyNumberFormat="1" applyFont="1" applyAlignment="1" applyProtection="1">
      <alignment horizontal="right"/>
    </xf>
    <xf numFmtId="164" fontId="20" fillId="0" borderId="0" xfId="5" applyNumberFormat="1" applyFont="1" applyAlignment="1" applyProtection="1">
      <alignment horizontal="center"/>
    </xf>
    <xf numFmtId="165" fontId="91" fillId="0" borderId="0" xfId="5" applyFont="1" applyProtection="1"/>
    <xf numFmtId="165" fontId="91" fillId="0" borderId="2" xfId="5" applyFont="1" applyBorder="1" applyProtection="1">
      <protection locked="0"/>
    </xf>
    <xf numFmtId="165" fontId="55" fillId="0" borderId="0" xfId="5" applyFont="1" applyProtection="1"/>
    <xf numFmtId="165" fontId="10" fillId="6" borderId="2" xfId="9" applyFont="1" applyFill="1" applyBorder="1" applyProtection="1"/>
    <xf numFmtId="43" fontId="35" fillId="0" borderId="0" xfId="1" applyNumberFormat="1" applyFont="1" applyProtection="1"/>
    <xf numFmtId="43" fontId="35" fillId="0" borderId="0" xfId="1" applyNumberFormat="1" applyFont="1" applyAlignment="1" applyProtection="1">
      <alignment horizontal="right"/>
    </xf>
    <xf numFmtId="165" fontId="11" fillId="0" borderId="0" xfId="4" applyFont="1" applyAlignment="1" applyProtection="1">
      <alignment horizontal="left" indent="2"/>
    </xf>
    <xf numFmtId="165" fontId="7" fillId="6" borderId="17" xfId="4" applyFont="1" applyFill="1" applyBorder="1" applyAlignment="1" applyProtection="1">
      <alignment horizontal="right"/>
    </xf>
    <xf numFmtId="165" fontId="15" fillId="0" borderId="0" xfId="4" applyFont="1" applyAlignment="1" applyProtection="1">
      <alignment horizontal="right"/>
    </xf>
    <xf numFmtId="165" fontId="48" fillId="0" borderId="0" xfId="4" applyFont="1" applyAlignment="1" applyProtection="1">
      <alignment horizontal="right"/>
    </xf>
    <xf numFmtId="164" fontId="18" fillId="0" borderId="0" xfId="3" applyNumberFormat="1" applyFont="1" applyBorder="1" applyProtection="1"/>
    <xf numFmtId="165" fontId="46" fillId="0" borderId="0" xfId="3" applyFont="1" applyBorder="1" applyProtection="1"/>
    <xf numFmtId="0" fontId="46" fillId="0" borderId="0" xfId="0" applyFont="1" applyAlignment="1" applyProtection="1">
      <alignment horizontal="left"/>
    </xf>
    <xf numFmtId="165" fontId="11" fillId="0" borderId="0" xfId="9" applyFont="1" applyBorder="1" applyProtection="1">
      <protection locked="0"/>
    </xf>
    <xf numFmtId="165" fontId="18" fillId="0" borderId="2" xfId="3" applyFont="1" applyBorder="1" applyProtection="1">
      <protection locked="0"/>
    </xf>
    <xf numFmtId="165" fontId="18" fillId="0" borderId="0" xfId="3" applyFont="1" applyProtection="1">
      <protection locked="0"/>
    </xf>
    <xf numFmtId="165" fontId="18" fillId="0" borderId="0" xfId="3" applyFont="1" applyBorder="1" applyProtection="1">
      <protection locked="0"/>
    </xf>
    <xf numFmtId="165" fontId="92" fillId="0" borderId="0" xfId="4" applyFont="1" applyProtection="1"/>
    <xf numFmtId="165" fontId="93" fillId="0" borderId="0" xfId="9" applyFont="1" applyAlignment="1" applyProtection="1">
      <alignment horizontal="right"/>
    </xf>
    <xf numFmtId="165" fontId="93" fillId="0" borderId="0" xfId="9" applyFont="1" applyProtection="1"/>
    <xf numFmtId="170" fontId="92" fillId="0" borderId="0" xfId="1" applyNumberFormat="1" applyFont="1" applyAlignment="1" applyProtection="1">
      <alignment horizontal="right"/>
    </xf>
    <xf numFmtId="165" fontId="93" fillId="0" borderId="0" xfId="9" quotePrefix="1" applyFont="1" applyProtection="1"/>
    <xf numFmtId="170" fontId="35" fillId="0" borderId="0" xfId="1" applyNumberFormat="1" applyFont="1" applyAlignment="1" applyProtection="1">
      <alignment horizontal="left" indent="5"/>
    </xf>
    <xf numFmtId="41" fontId="31" fillId="0" borderId="2" xfId="2" applyNumberFormat="1" applyFont="1" applyFill="1" applyBorder="1" applyProtection="1">
      <protection locked="0"/>
    </xf>
    <xf numFmtId="165" fontId="96" fillId="0" borderId="0" xfId="9" applyFont="1" applyProtection="1"/>
    <xf numFmtId="165" fontId="97" fillId="0" borderId="0" xfId="9" applyFont="1" applyAlignment="1" applyProtection="1">
      <alignment vertical="center"/>
    </xf>
    <xf numFmtId="165" fontId="35" fillId="0" borderId="0" xfId="9" applyFont="1" applyAlignment="1" applyProtection="1">
      <alignment vertical="center"/>
    </xf>
    <xf numFmtId="165" fontId="98" fillId="0" borderId="0" xfId="9" applyFont="1" applyAlignment="1" applyProtection="1">
      <alignment vertical="center"/>
    </xf>
    <xf numFmtId="165" fontId="98" fillId="0" borderId="0" xfId="9" applyFont="1" applyAlignment="1" applyProtection="1">
      <alignment horizontal="right" vertical="center"/>
    </xf>
    <xf numFmtId="165" fontId="35" fillId="0" borderId="0" xfId="9" applyFont="1" applyAlignment="1" applyProtection="1">
      <alignment horizontal="right" vertical="center"/>
    </xf>
    <xf numFmtId="165" fontId="35" fillId="0" borderId="0" xfId="9" applyFont="1" applyFill="1" applyBorder="1" applyAlignment="1" applyProtection="1">
      <alignment vertical="center"/>
    </xf>
    <xf numFmtId="41" fontId="11" fillId="0" borderId="0" xfId="2" applyNumberFormat="1" applyFont="1" applyFill="1" applyBorder="1" applyProtection="1">
      <protection locked="0"/>
    </xf>
    <xf numFmtId="0" fontId="94" fillId="0" borderId="0" xfId="0" applyFont="1" applyFill="1" applyBorder="1" applyAlignment="1">
      <alignment vertical="center"/>
    </xf>
    <xf numFmtId="165" fontId="99" fillId="0" borderId="0" xfId="8" applyFont="1" applyAlignment="1"/>
    <xf numFmtId="165" fontId="99" fillId="0" borderId="0" xfId="8" applyFont="1"/>
    <xf numFmtId="165" fontId="99" fillId="0" borderId="0" xfId="8" applyFont="1" applyAlignment="1">
      <alignment horizontal="centerContinuous"/>
    </xf>
    <xf numFmtId="165" fontId="100" fillId="0" borderId="0" xfId="8" applyFont="1" applyAlignment="1"/>
    <xf numFmtId="165" fontId="102" fillId="0" borderId="0" xfId="8" applyFont="1"/>
    <xf numFmtId="165" fontId="99" fillId="0" borderId="0" xfId="8" applyFont="1" applyAlignment="1">
      <alignment horizontal="left" indent="2"/>
    </xf>
    <xf numFmtId="165" fontId="102" fillId="0" borderId="0" xfId="8" applyFont="1" applyBorder="1"/>
    <xf numFmtId="165" fontId="99" fillId="0" borderId="0" xfId="8" applyFont="1" applyAlignment="1">
      <alignment horizontal="left" indent="1"/>
    </xf>
    <xf numFmtId="165" fontId="103" fillId="0" borderId="0" xfId="8" applyFont="1" applyAlignment="1"/>
    <xf numFmtId="165" fontId="104" fillId="0" borderId="0" xfId="8" applyFont="1" applyBorder="1"/>
    <xf numFmtId="165" fontId="105" fillId="0" borderId="0" xfId="8" applyFont="1" applyAlignment="1">
      <alignment horizontal="left"/>
    </xf>
    <xf numFmtId="165" fontId="106" fillId="0" borderId="0" xfId="8" applyFont="1" applyAlignment="1">
      <alignment horizontal="left"/>
    </xf>
    <xf numFmtId="165" fontId="102" fillId="0" borderId="0" xfId="8" applyFont="1" applyAlignment="1">
      <alignment horizontal="left"/>
    </xf>
    <xf numFmtId="165" fontId="105" fillId="0" borderId="0" xfId="8" applyFont="1" applyBorder="1" applyAlignment="1">
      <alignment horizontal="left"/>
    </xf>
    <xf numFmtId="165" fontId="106" fillId="0" borderId="0" xfId="8" applyFont="1" applyBorder="1" applyAlignment="1">
      <alignment horizontal="left"/>
    </xf>
    <xf numFmtId="165" fontId="106" fillId="0" borderId="0" xfId="8" applyFont="1" applyBorder="1" applyAlignment="1">
      <alignment horizontal="right"/>
    </xf>
    <xf numFmtId="165" fontId="102" fillId="0" borderId="0" xfId="8" applyFont="1" applyBorder="1" applyAlignment="1">
      <alignment horizontal="left"/>
    </xf>
    <xf numFmtId="165" fontId="102" fillId="0" borderId="0" xfId="8" applyFont="1" applyBorder="1" applyAlignment="1">
      <alignment horizontal="right"/>
    </xf>
    <xf numFmtId="165" fontId="109" fillId="0" borderId="0" xfId="8" applyFont="1" applyBorder="1" applyAlignment="1">
      <alignment horizontal="left"/>
    </xf>
    <xf numFmtId="165" fontId="102" fillId="0" borderId="3" xfId="8" applyFont="1" applyBorder="1"/>
    <xf numFmtId="165" fontId="102" fillId="0" borderId="4" xfId="8" applyFont="1" applyBorder="1"/>
    <xf numFmtId="165" fontId="99" fillId="0" borderId="4" xfId="8" applyFont="1" applyBorder="1"/>
    <xf numFmtId="165" fontId="99" fillId="0" borderId="4" xfId="8" applyFont="1" applyBorder="1" applyAlignment="1">
      <alignment horizontal="right"/>
    </xf>
    <xf numFmtId="165" fontId="99" fillId="0" borderId="5" xfId="8" applyFont="1" applyBorder="1" applyAlignment="1">
      <alignment horizontal="right"/>
    </xf>
    <xf numFmtId="165" fontId="99" fillId="0" borderId="0" xfId="8" applyFont="1" applyBorder="1"/>
    <xf numFmtId="165" fontId="102" fillId="0" borderId="6" xfId="8" applyFont="1" applyBorder="1"/>
    <xf numFmtId="165" fontId="110" fillId="0" borderId="0" xfId="8" applyFont="1" applyBorder="1" applyAlignment="1">
      <alignment horizontal="left"/>
    </xf>
    <xf numFmtId="165" fontId="110" fillId="0" borderId="0" xfId="8" applyFont="1" applyBorder="1" applyAlignment="1">
      <alignment horizontal="right"/>
    </xf>
    <xf numFmtId="165" fontId="110" fillId="0" borderId="7" xfId="8" applyFont="1" applyBorder="1" applyAlignment="1">
      <alignment horizontal="right"/>
    </xf>
    <xf numFmtId="165" fontId="99" fillId="0" borderId="7" xfId="8" applyFont="1" applyBorder="1"/>
    <xf numFmtId="165" fontId="102" fillId="0" borderId="15" xfId="8" applyFont="1" applyBorder="1"/>
    <xf numFmtId="165" fontId="102" fillId="0" borderId="14" xfId="8" applyFont="1" applyBorder="1"/>
    <xf numFmtId="165" fontId="99" fillId="0" borderId="14" xfId="8" applyFont="1" applyBorder="1" applyAlignment="1">
      <alignment horizontal="left"/>
    </xf>
    <xf numFmtId="165" fontId="99" fillId="0" borderId="14" xfId="8" applyFont="1" applyBorder="1"/>
    <xf numFmtId="164" fontId="99" fillId="0" borderId="14" xfId="8" applyNumberFormat="1" applyFont="1" applyBorder="1" applyAlignment="1" applyProtection="1">
      <alignment horizontal="right"/>
    </xf>
    <xf numFmtId="164" fontId="99" fillId="0" borderId="14" xfId="8" applyNumberFormat="1" applyFont="1" applyBorder="1" applyProtection="1"/>
    <xf numFmtId="165" fontId="99" fillId="0" borderId="14" xfId="8" applyFont="1" applyBorder="1" applyAlignment="1">
      <alignment horizontal="right"/>
    </xf>
    <xf numFmtId="168" fontId="99" fillId="0" borderId="14" xfId="8" applyNumberFormat="1" applyFont="1" applyBorder="1" applyProtection="1"/>
    <xf numFmtId="165" fontId="99" fillId="0" borderId="16" xfId="8" applyFont="1" applyBorder="1" applyAlignment="1">
      <alignment horizontal="right"/>
    </xf>
    <xf numFmtId="165" fontId="99" fillId="0" borderId="0" xfId="8" applyFont="1" applyAlignment="1">
      <alignment horizontal="left"/>
    </xf>
    <xf numFmtId="165" fontId="111" fillId="0" borderId="0" xfId="8" applyFont="1" applyAlignment="1">
      <alignment horizontal="left"/>
    </xf>
    <xf numFmtId="165" fontId="111" fillId="0" borderId="0" xfId="8" applyFont="1"/>
    <xf numFmtId="165" fontId="102" fillId="0" borderId="0" xfId="8" quotePrefix="1" applyFont="1" applyAlignment="1">
      <alignment horizontal="left"/>
    </xf>
    <xf numFmtId="165" fontId="114" fillId="0" borderId="0" xfId="8" applyFont="1" applyBorder="1" applyAlignment="1">
      <alignment horizontal="left"/>
    </xf>
    <xf numFmtId="165" fontId="115" fillId="0" borderId="0" xfId="8" applyFont="1" applyBorder="1"/>
    <xf numFmtId="165" fontId="115" fillId="0" borderId="0" xfId="8" applyFont="1"/>
    <xf numFmtId="165" fontId="106" fillId="0" borderId="0" xfId="8" applyFont="1"/>
    <xf numFmtId="165" fontId="116" fillId="0" borderId="0" xfId="8" applyFont="1" applyAlignment="1">
      <alignment horizontal="right"/>
    </xf>
    <xf numFmtId="165" fontId="116" fillId="0" borderId="0" xfId="8" applyFont="1" applyAlignment="1">
      <alignment horizontal="left"/>
    </xf>
    <xf numFmtId="165" fontId="109" fillId="0" borderId="0" xfId="8" applyFont="1"/>
    <xf numFmtId="165" fontId="109" fillId="0" borderId="0" xfId="8" applyFont="1" applyBorder="1"/>
    <xf numFmtId="165" fontId="109" fillId="0" borderId="0" xfId="8" applyFont="1" applyAlignment="1">
      <alignment horizontal="right"/>
    </xf>
    <xf numFmtId="165" fontId="109" fillId="0" borderId="0" xfId="8" applyFont="1" applyAlignment="1">
      <alignment horizontal="left"/>
    </xf>
    <xf numFmtId="39" fontId="31" fillId="2" borderId="2" xfId="2" applyNumberFormat="1" applyFont="1" applyFill="1" applyBorder="1" applyProtection="1">
      <protection locked="0"/>
    </xf>
    <xf numFmtId="39" fontId="11" fillId="2" borderId="2" xfId="2" applyNumberFormat="1" applyFont="1" applyFill="1" applyBorder="1" applyProtection="1">
      <protection locked="0"/>
    </xf>
    <xf numFmtId="0" fontId="117" fillId="0" borderId="0" xfId="0" applyFont="1"/>
    <xf numFmtId="0" fontId="118" fillId="0" borderId="0" xfId="0" applyFont="1"/>
    <xf numFmtId="0" fontId="117" fillId="0" borderId="0" xfId="0" applyFont="1" applyFill="1"/>
    <xf numFmtId="0" fontId="55" fillId="0" borderId="0" xfId="0" applyFont="1" applyFill="1" applyAlignment="1">
      <alignment vertical="top" wrapText="1"/>
    </xf>
    <xf numFmtId="0" fontId="121" fillId="0" borderId="0" xfId="0" applyFont="1" applyFill="1" applyBorder="1" applyAlignment="1"/>
    <xf numFmtId="165" fontId="11" fillId="0" borderId="0" xfId="8" applyFont="1"/>
    <xf numFmtId="165" fontId="19" fillId="0" borderId="0" xfId="8" applyFont="1"/>
    <xf numFmtId="165" fontId="7" fillId="0" borderId="0" xfId="8" applyFont="1"/>
    <xf numFmtId="165" fontId="100" fillId="0" borderId="0" xfId="8" applyFont="1" applyAlignment="1">
      <alignment horizontal="left" indent="2"/>
    </xf>
    <xf numFmtId="165" fontId="100" fillId="0" borderId="0" xfId="8" applyFont="1"/>
    <xf numFmtId="165" fontId="11" fillId="0" borderId="0" xfId="8" applyFont="1" applyAlignment="1">
      <alignment horizontal="left"/>
    </xf>
    <xf numFmtId="165" fontId="11" fillId="0" borderId="0" xfId="8" applyFont="1" applyBorder="1"/>
    <xf numFmtId="165" fontId="105" fillId="0" borderId="0" xfId="8" applyFont="1"/>
    <xf numFmtId="165" fontId="7" fillId="0" borderId="0" xfId="8" applyFont="1" applyBorder="1"/>
    <xf numFmtId="165" fontId="128" fillId="0" borderId="0" xfId="8" applyFont="1"/>
    <xf numFmtId="165" fontId="102" fillId="0" borderId="0" xfId="8" applyFont="1" applyBorder="1" applyAlignment="1">
      <alignment horizontal="left" wrapText="1"/>
    </xf>
    <xf numFmtId="165" fontId="129" fillId="0" borderId="0" xfId="8" applyFont="1" applyAlignment="1">
      <alignment horizontal="center"/>
    </xf>
    <xf numFmtId="165" fontId="99" fillId="0" borderId="17" xfId="8" applyFont="1" applyBorder="1" applyAlignment="1">
      <alignment horizontal="center"/>
    </xf>
    <xf numFmtId="165" fontId="11" fillId="0" borderId="0" xfId="8" applyFont="1" applyBorder="1" applyAlignment="1">
      <alignment horizontal="left" wrapText="1"/>
    </xf>
    <xf numFmtId="165" fontId="111" fillId="0" borderId="0" xfId="8" applyFont="1" applyAlignment="1">
      <alignment horizontal="left" wrapText="1"/>
    </xf>
    <xf numFmtId="165" fontId="108" fillId="2" borderId="0" xfId="9" applyFont="1" applyFill="1" applyBorder="1" applyAlignment="1" applyProtection="1">
      <alignment horizontal="center"/>
      <protection locked="0"/>
    </xf>
    <xf numFmtId="165" fontId="15" fillId="0" borderId="2" xfId="9" applyFont="1" applyBorder="1" applyAlignment="1" applyProtection="1">
      <alignment horizontal="center" vertical="center"/>
    </xf>
    <xf numFmtId="165" fontId="15" fillId="2" borderId="1" xfId="9" applyFont="1" applyFill="1" applyBorder="1" applyAlignment="1" applyProtection="1">
      <alignment horizontal="left" vertical="center"/>
      <protection locked="0"/>
    </xf>
    <xf numFmtId="172" fontId="15" fillId="2" borderId="1" xfId="9" quotePrefix="1" applyNumberFormat="1" applyFont="1" applyFill="1" applyBorder="1" applyAlignment="1" applyProtection="1">
      <alignment horizontal="center" vertical="center"/>
      <protection locked="0"/>
    </xf>
    <xf numFmtId="165" fontId="36" fillId="0" borderId="0" xfId="9" applyFont="1" applyBorder="1" applyAlignment="1" applyProtection="1">
      <alignment horizontal="center" vertical="center"/>
    </xf>
    <xf numFmtId="165" fontId="23" fillId="0" borderId="1" xfId="9" applyFont="1" applyBorder="1" applyAlignment="1" applyProtection="1">
      <alignment horizontal="center" vertical="center"/>
    </xf>
    <xf numFmtId="173" fontId="11" fillId="6" borderId="0" xfId="1" applyNumberFormat="1" applyFont="1" applyFill="1" applyBorder="1" applyAlignment="1" applyProtection="1">
      <alignment horizontal="center" vertical="center"/>
    </xf>
    <xf numFmtId="165" fontId="11" fillId="6" borderId="0" xfId="9" applyFont="1" applyFill="1" applyBorder="1" applyAlignment="1" applyProtection="1">
      <alignment horizontal="center" vertical="center"/>
    </xf>
    <xf numFmtId="37" fontId="11" fillId="6" borderId="0" xfId="9" applyNumberFormat="1" applyFont="1" applyFill="1" applyBorder="1" applyAlignment="1" applyProtection="1">
      <alignment horizontal="center" vertical="center"/>
    </xf>
    <xf numFmtId="165" fontId="15" fillId="0" borderId="1" xfId="9" applyFont="1" applyFill="1" applyBorder="1" applyAlignment="1" applyProtection="1">
      <alignment horizontal="left"/>
    </xf>
    <xf numFmtId="172" fontId="15" fillId="0" borderId="1" xfId="9" quotePrefix="1" applyNumberFormat="1" applyFont="1" applyFill="1" applyBorder="1" applyAlignment="1" applyProtection="1">
      <alignment horizontal="center"/>
    </xf>
    <xf numFmtId="165" fontId="15" fillId="0" borderId="2" xfId="9" applyFont="1" applyBorder="1" applyAlignment="1" applyProtection="1">
      <alignment horizontal="center"/>
    </xf>
    <xf numFmtId="165" fontId="23" fillId="0" borderId="1" xfId="9" applyFont="1" applyBorder="1" applyAlignment="1" applyProtection="1">
      <alignment horizontal="center"/>
    </xf>
    <xf numFmtId="165" fontId="15" fillId="0" borderId="0" xfId="5" applyFont="1" applyAlignment="1" applyProtection="1">
      <alignment horizontal="center"/>
    </xf>
    <xf numFmtId="165" fontId="15" fillId="0" borderId="1" xfId="9" applyFont="1" applyBorder="1" applyAlignment="1" applyProtection="1">
      <alignment horizontal="center"/>
    </xf>
    <xf numFmtId="165" fontId="15" fillId="0" borderId="2" xfId="7" applyFont="1" applyBorder="1" applyAlignment="1" applyProtection="1">
      <alignment horizontal="center"/>
    </xf>
    <xf numFmtId="165" fontId="15" fillId="0" borderId="2" xfId="6" applyFont="1" applyBorder="1" applyAlignment="1" applyProtection="1">
      <alignment horizontal="center"/>
    </xf>
    <xf numFmtId="165" fontId="15" fillId="0" borderId="2" xfId="4" applyFont="1" applyBorder="1" applyAlignment="1" applyProtection="1">
      <alignment horizontal="center"/>
    </xf>
    <xf numFmtId="0" fontId="94" fillId="0" borderId="20" xfId="0" applyFont="1" applyFill="1" applyBorder="1" applyAlignment="1">
      <alignment horizontal="center" vertical="center"/>
    </xf>
    <xf numFmtId="0" fontId="55" fillId="0" borderId="0" xfId="0" applyFont="1" applyFill="1" applyAlignment="1">
      <alignment horizontal="left" vertical="top" wrapText="1"/>
    </xf>
    <xf numFmtId="167" fontId="35" fillId="0" borderId="0" xfId="10" applyNumberFormat="1" applyFont="1" applyFill="1" applyProtection="1"/>
    <xf numFmtId="165" fontId="12" fillId="0" borderId="0" xfId="4" applyFont="1" applyProtection="1"/>
  </cellXfs>
  <cellStyles count="28">
    <cellStyle name="Comma" xfId="1" builtinId="3"/>
    <cellStyle name="Currency" xfId="2" builtinId="4"/>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Normal" xfId="0" builtinId="0"/>
    <cellStyle name="Normal 2" xfId="27" xr:uid="{00000000-0005-0000-0000-000013000000}"/>
    <cellStyle name="Normal_CARRIERS" xfId="3" xr:uid="{00000000-0005-0000-0000-000014000000}"/>
    <cellStyle name="Normal_EMPLOYEE" xfId="4" xr:uid="{00000000-0005-0000-0000-000015000000}"/>
    <cellStyle name="Normal_EXPENSES" xfId="5" xr:uid="{00000000-0005-0000-0000-000016000000}"/>
    <cellStyle name="Normal_FINANCE" xfId="6" xr:uid="{00000000-0005-0000-0000-000017000000}"/>
    <cellStyle name="Normal_PROFIT" xfId="7" xr:uid="{00000000-0005-0000-0000-000018000000}"/>
    <cellStyle name="Normal_README" xfId="8" xr:uid="{00000000-0005-0000-0000-000019000000}"/>
    <cellStyle name="Normal_REVENUES" xfId="9" xr:uid="{00000000-0005-0000-0000-00001A000000}"/>
    <cellStyle name="Percent" xfId="10" builtinId="5"/>
  </cellStyles>
  <dxfs count="3">
    <dxf>
      <font>
        <b/>
        <i val="0"/>
        <condense val="0"/>
        <extend val="0"/>
        <color indexed="10"/>
      </font>
    </dxf>
    <dxf>
      <font>
        <b/>
        <i val="0"/>
        <condense val="0"/>
        <extend val="0"/>
        <color indexed="10"/>
      </font>
    </dxf>
    <dxf>
      <font>
        <b/>
        <i val="0"/>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83012</xdr:colOff>
      <xdr:row>0</xdr:row>
      <xdr:rowOff>80876</xdr:rowOff>
    </xdr:from>
    <xdr:to>
      <xdr:col>2</xdr:col>
      <xdr:colOff>293543</xdr:colOff>
      <xdr:row>2</xdr:row>
      <xdr:rowOff>240434</xdr:rowOff>
    </xdr:to>
    <xdr:pic>
      <xdr:nvPicPr>
        <xdr:cNvPr id="1029" name="Picture 1" descr="BPblue-smaller">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012" y="80876"/>
          <a:ext cx="1660236" cy="665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79375</xdr:colOff>
      <xdr:row>0</xdr:row>
      <xdr:rowOff>123825</xdr:rowOff>
    </xdr:from>
    <xdr:to>
      <xdr:col>2</xdr:col>
      <xdr:colOff>117475</xdr:colOff>
      <xdr:row>0</xdr:row>
      <xdr:rowOff>123825</xdr:rowOff>
    </xdr:to>
    <xdr:sp macro="" textlink="">
      <xdr:nvSpPr>
        <xdr:cNvPr id="2053" name="Line 1">
          <a:extLst>
            <a:ext uri="{FF2B5EF4-FFF2-40B4-BE49-F238E27FC236}">
              <a16:creationId xmlns:a16="http://schemas.microsoft.com/office/drawing/2014/main" id="{00000000-0008-0000-0100-000005080000}"/>
            </a:ext>
          </a:extLst>
        </xdr:cNvPr>
        <xdr:cNvSpPr>
          <a:spLocks noChangeShapeType="1"/>
        </xdr:cNvSpPr>
      </xdr:nvSpPr>
      <xdr:spPr bwMode="auto">
        <a:xfrm flipH="1">
          <a:off x="384175" y="123825"/>
          <a:ext cx="215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0</xdr:row>
      <xdr:rowOff>123825</xdr:rowOff>
    </xdr:from>
    <xdr:to>
      <xdr:col>2</xdr:col>
      <xdr:colOff>104775</xdr:colOff>
      <xdr:row>0</xdr:row>
      <xdr:rowOff>123825</xdr:rowOff>
    </xdr:to>
    <xdr:sp macro="" textlink="">
      <xdr:nvSpPr>
        <xdr:cNvPr id="3077" name="Line 1">
          <a:extLst>
            <a:ext uri="{FF2B5EF4-FFF2-40B4-BE49-F238E27FC236}">
              <a16:creationId xmlns:a16="http://schemas.microsoft.com/office/drawing/2014/main" id="{00000000-0008-0000-0200-0000050C0000}"/>
            </a:ext>
          </a:extLst>
        </xdr:cNvPr>
        <xdr:cNvSpPr>
          <a:spLocks noChangeShapeType="1"/>
        </xdr:cNvSpPr>
      </xdr:nvSpPr>
      <xdr:spPr bwMode="auto">
        <a:xfrm flipH="1">
          <a:off x="409575" y="123825"/>
          <a:ext cx="406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0</xdr:row>
      <xdr:rowOff>85725</xdr:rowOff>
    </xdr:from>
    <xdr:to>
      <xdr:col>2</xdr:col>
      <xdr:colOff>104775</xdr:colOff>
      <xdr:row>0</xdr:row>
      <xdr:rowOff>85725</xdr:rowOff>
    </xdr:to>
    <xdr:sp macro="" textlink="">
      <xdr:nvSpPr>
        <xdr:cNvPr id="4101" name="Line 1">
          <a:extLst>
            <a:ext uri="{FF2B5EF4-FFF2-40B4-BE49-F238E27FC236}">
              <a16:creationId xmlns:a16="http://schemas.microsoft.com/office/drawing/2014/main" id="{00000000-0008-0000-0300-000005100000}"/>
            </a:ext>
          </a:extLst>
        </xdr:cNvPr>
        <xdr:cNvSpPr>
          <a:spLocks noChangeShapeType="1"/>
        </xdr:cNvSpPr>
      </xdr:nvSpPr>
      <xdr:spPr bwMode="auto">
        <a:xfrm flipH="1">
          <a:off x="476250" y="8572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xdr:colOff>
      <xdr:row>0</xdr:row>
      <xdr:rowOff>85725</xdr:rowOff>
    </xdr:from>
    <xdr:to>
      <xdr:col>2</xdr:col>
      <xdr:colOff>104775</xdr:colOff>
      <xdr:row>0</xdr:row>
      <xdr:rowOff>85725</xdr:rowOff>
    </xdr:to>
    <xdr:sp macro="" textlink="">
      <xdr:nvSpPr>
        <xdr:cNvPr id="5125" name="Line 1">
          <a:extLst>
            <a:ext uri="{FF2B5EF4-FFF2-40B4-BE49-F238E27FC236}">
              <a16:creationId xmlns:a16="http://schemas.microsoft.com/office/drawing/2014/main" id="{00000000-0008-0000-0400-000005140000}"/>
            </a:ext>
          </a:extLst>
        </xdr:cNvPr>
        <xdr:cNvSpPr>
          <a:spLocks noChangeShapeType="1"/>
        </xdr:cNvSpPr>
      </xdr:nvSpPr>
      <xdr:spPr bwMode="auto">
        <a:xfrm flipH="1">
          <a:off x="476250" y="8572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66675</xdr:colOff>
      <xdr:row>0</xdr:row>
      <xdr:rowOff>85725</xdr:rowOff>
    </xdr:from>
    <xdr:to>
      <xdr:col>2</xdr:col>
      <xdr:colOff>104775</xdr:colOff>
      <xdr:row>0</xdr:row>
      <xdr:rowOff>85725</xdr:rowOff>
    </xdr:to>
    <xdr:sp macro="" textlink="">
      <xdr:nvSpPr>
        <xdr:cNvPr id="6149" name="Line 2">
          <a:extLst>
            <a:ext uri="{FF2B5EF4-FFF2-40B4-BE49-F238E27FC236}">
              <a16:creationId xmlns:a16="http://schemas.microsoft.com/office/drawing/2014/main" id="{00000000-0008-0000-0500-000005180000}"/>
            </a:ext>
          </a:extLst>
        </xdr:cNvPr>
        <xdr:cNvSpPr>
          <a:spLocks noChangeShapeType="1"/>
        </xdr:cNvSpPr>
      </xdr:nvSpPr>
      <xdr:spPr bwMode="auto">
        <a:xfrm flipH="1">
          <a:off x="476250" y="8572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66675</xdr:colOff>
      <xdr:row>0</xdr:row>
      <xdr:rowOff>85725</xdr:rowOff>
    </xdr:from>
    <xdr:to>
      <xdr:col>2</xdr:col>
      <xdr:colOff>104775</xdr:colOff>
      <xdr:row>0</xdr:row>
      <xdr:rowOff>85725</xdr:rowOff>
    </xdr:to>
    <xdr:sp macro="" textlink="">
      <xdr:nvSpPr>
        <xdr:cNvPr id="2" name="Line 3">
          <a:extLst>
            <a:ext uri="{FF2B5EF4-FFF2-40B4-BE49-F238E27FC236}">
              <a16:creationId xmlns:a16="http://schemas.microsoft.com/office/drawing/2014/main" id="{00000000-0008-0000-0600-000002000000}"/>
            </a:ext>
          </a:extLst>
        </xdr:cNvPr>
        <xdr:cNvSpPr>
          <a:spLocks noChangeShapeType="1"/>
        </xdr:cNvSpPr>
      </xdr:nvSpPr>
      <xdr:spPr bwMode="auto">
        <a:xfrm flipH="1">
          <a:off x="476250" y="8572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66675</xdr:colOff>
      <xdr:row>0</xdr:row>
      <xdr:rowOff>85725</xdr:rowOff>
    </xdr:from>
    <xdr:to>
      <xdr:col>2</xdr:col>
      <xdr:colOff>104775</xdr:colOff>
      <xdr:row>0</xdr:row>
      <xdr:rowOff>85725</xdr:rowOff>
    </xdr:to>
    <xdr:sp macro="" textlink="">
      <xdr:nvSpPr>
        <xdr:cNvPr id="7173" name="Line 3">
          <a:extLst>
            <a:ext uri="{FF2B5EF4-FFF2-40B4-BE49-F238E27FC236}">
              <a16:creationId xmlns:a16="http://schemas.microsoft.com/office/drawing/2014/main" id="{00000000-0008-0000-0700-0000051C0000}"/>
            </a:ext>
          </a:extLst>
        </xdr:cNvPr>
        <xdr:cNvSpPr>
          <a:spLocks noChangeShapeType="1"/>
        </xdr:cNvSpPr>
      </xdr:nvSpPr>
      <xdr:spPr bwMode="auto">
        <a:xfrm flipH="1">
          <a:off x="476250" y="8572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66675</xdr:colOff>
      <xdr:row>0</xdr:row>
      <xdr:rowOff>85725</xdr:rowOff>
    </xdr:from>
    <xdr:to>
      <xdr:col>2</xdr:col>
      <xdr:colOff>104775</xdr:colOff>
      <xdr:row>0</xdr:row>
      <xdr:rowOff>85725</xdr:rowOff>
    </xdr:to>
    <xdr:sp macro="" textlink="">
      <xdr:nvSpPr>
        <xdr:cNvPr id="9221" name="Line 3">
          <a:extLst>
            <a:ext uri="{FF2B5EF4-FFF2-40B4-BE49-F238E27FC236}">
              <a16:creationId xmlns:a16="http://schemas.microsoft.com/office/drawing/2014/main" id="{00000000-0008-0000-0800-000005240000}"/>
            </a:ext>
          </a:extLst>
        </xdr:cNvPr>
        <xdr:cNvSpPr>
          <a:spLocks noChangeShapeType="1"/>
        </xdr:cNvSpPr>
      </xdr:nvSpPr>
      <xdr:spPr bwMode="auto">
        <a:xfrm flipH="1">
          <a:off x="476250" y="8572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ndependentagent.com/DATA/EXCEL/Masters/ValuationModel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r"/>
      <sheetName val="Questions"/>
      <sheetName val="IS"/>
      <sheetName val="IS Adjs"/>
      <sheetName val="InfoIS"/>
      <sheetName val="BS"/>
      <sheetName val="EqAdjSumm"/>
      <sheetName val="InfoBS"/>
      <sheetName val="Spec"/>
      <sheetName val="Tables"/>
      <sheetName val="FinAnalysis"/>
      <sheetName val="Prod"/>
      <sheetName val="WACC"/>
      <sheetName val="Value"/>
      <sheetName val="FMV"/>
      <sheetName val="ToDo"/>
      <sheetName val="Market"/>
      <sheetName val="2002"/>
      <sheetName val="2003"/>
      <sheetName val="BPS-RVI"/>
      <sheetName val="Deals"/>
      <sheetName val="Tax"/>
      <sheetName val="Changes"/>
      <sheetName val="Exec"/>
      <sheetName val="Module1"/>
    </sheetNames>
    <sheetDataSet>
      <sheetData sheetId="0">
        <row r="8">
          <cell r="R8" t="str">
            <v>Sample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8">
    <tabColor rgb="FFC00000"/>
  </sheetPr>
  <dimension ref="A2:N279"/>
  <sheetViews>
    <sheetView showGridLines="0" tabSelected="1" zoomScale="110" zoomScaleNormal="110" zoomScalePageLayoutView="125" workbookViewId="0"/>
  </sheetViews>
  <sheetFormatPr defaultColWidth="12.42578125" defaultRowHeight="15.75" x14ac:dyDescent="0.25"/>
  <cols>
    <col min="1" max="1" width="14.42578125" style="769" customWidth="1"/>
    <col min="2" max="2" width="4.85546875" style="769" customWidth="1"/>
    <col min="3" max="3" width="13.85546875" style="769" customWidth="1"/>
    <col min="4" max="4" width="6" style="769" customWidth="1"/>
    <col min="5" max="5" width="9.42578125" style="769" customWidth="1"/>
    <col min="6" max="6" width="9" style="769" customWidth="1"/>
    <col min="7" max="7" width="16.5703125" style="769" customWidth="1"/>
    <col min="8" max="8" width="4.85546875" style="769" customWidth="1"/>
    <col min="9" max="9" width="12.42578125" style="769"/>
    <col min="10" max="10" width="4.42578125" style="769" customWidth="1"/>
    <col min="11" max="11" width="10" style="769" customWidth="1"/>
    <col min="12" max="12" width="3.42578125" style="769" customWidth="1"/>
    <col min="13" max="13" width="22.42578125" style="771" customWidth="1"/>
    <col min="14" max="14" width="10" style="771" customWidth="1"/>
    <col min="15" max="16384" width="12.42578125" style="769"/>
  </cols>
  <sheetData>
    <row r="2" spans="1:14" ht="24" customHeight="1" x14ac:dyDescent="0.4">
      <c r="A2" s="765"/>
      <c r="B2" s="766"/>
      <c r="C2" s="767"/>
      <c r="D2" s="768" t="s">
        <v>547</v>
      </c>
      <c r="E2" s="829"/>
      <c r="F2" s="828"/>
      <c r="G2" s="828"/>
      <c r="H2" s="828"/>
      <c r="I2" s="829"/>
      <c r="J2" s="826"/>
      <c r="K2" s="826"/>
      <c r="L2" s="826"/>
      <c r="M2" s="831"/>
    </row>
    <row r="3" spans="1:14" ht="23.25" x14ac:dyDescent="0.35">
      <c r="A3" s="766"/>
      <c r="B3" s="766"/>
      <c r="C3" s="766"/>
      <c r="D3" s="772"/>
      <c r="E3" s="773"/>
      <c r="F3" s="770"/>
      <c r="G3" s="770"/>
      <c r="H3" s="770"/>
      <c r="I3" s="766"/>
      <c r="J3" s="766"/>
    </row>
    <row r="5" spans="1:14" x14ac:dyDescent="0.25">
      <c r="A5" s="836" t="s">
        <v>84</v>
      </c>
      <c r="B5" s="836"/>
      <c r="C5" s="836"/>
      <c r="D5" s="836"/>
      <c r="E5" s="836"/>
      <c r="F5" s="836"/>
      <c r="G5" s="836"/>
      <c r="H5" s="836"/>
      <c r="I5" s="836"/>
      <c r="J5" s="836"/>
      <c r="K5" s="836"/>
      <c r="L5" s="836"/>
      <c r="M5" s="836"/>
    </row>
    <row r="6" spans="1:14" x14ac:dyDescent="0.25">
      <c r="A6" s="836"/>
      <c r="B6" s="836"/>
      <c r="C6" s="836"/>
      <c r="D6" s="836"/>
      <c r="E6" s="836"/>
      <c r="F6" s="836"/>
      <c r="G6" s="836"/>
      <c r="H6" s="836"/>
      <c r="I6" s="836"/>
      <c r="J6" s="836"/>
      <c r="K6" s="836"/>
      <c r="L6" s="836"/>
      <c r="M6" s="836"/>
      <c r="N6" s="774"/>
    </row>
    <row r="7" spans="1:14" ht="18.75" x14ac:dyDescent="0.3">
      <c r="A7" s="836" t="s">
        <v>85</v>
      </c>
      <c r="B7" s="836"/>
      <c r="C7" s="836"/>
      <c r="D7" s="836"/>
      <c r="E7" s="836"/>
      <c r="F7" s="836"/>
      <c r="G7" s="836"/>
      <c r="H7" s="836"/>
      <c r="I7" s="836"/>
      <c r="J7" s="836"/>
      <c r="K7" s="836"/>
      <c r="L7" s="836"/>
      <c r="M7" s="836"/>
      <c r="N7" s="774"/>
    </row>
    <row r="8" spans="1:14" ht="18.75" x14ac:dyDescent="0.3">
      <c r="A8" s="836" t="s">
        <v>86</v>
      </c>
      <c r="B8" s="836"/>
      <c r="C8" s="836"/>
      <c r="D8" s="836"/>
      <c r="E8" s="836"/>
      <c r="F8" s="836"/>
      <c r="G8" s="836"/>
      <c r="H8" s="836"/>
      <c r="I8" s="836"/>
      <c r="J8" s="836"/>
      <c r="K8" s="836"/>
      <c r="L8" s="836"/>
      <c r="M8" s="836"/>
      <c r="N8" s="774"/>
    </row>
    <row r="11" spans="1:14" ht="23.25" x14ac:dyDescent="0.35">
      <c r="A11" s="775" t="s">
        <v>70</v>
      </c>
    </row>
    <row r="12" spans="1:14" x14ac:dyDescent="0.25">
      <c r="A12" s="776"/>
    </row>
    <row r="13" spans="1:14" s="825" customFormat="1" x14ac:dyDescent="0.25">
      <c r="A13" s="830" t="s">
        <v>540</v>
      </c>
      <c r="M13" s="831"/>
      <c r="N13" s="831"/>
    </row>
    <row r="14" spans="1:14" s="825" customFormat="1" x14ac:dyDescent="0.25">
      <c r="A14" s="830" t="s">
        <v>541</v>
      </c>
      <c r="M14" s="831"/>
      <c r="N14" s="831"/>
    </row>
    <row r="15" spans="1:14" s="825" customFormat="1" x14ac:dyDescent="0.25">
      <c r="A15" s="830" t="s">
        <v>548</v>
      </c>
      <c r="M15" s="831"/>
      <c r="N15" s="831"/>
    </row>
    <row r="17" spans="1:13" ht="23.25" x14ac:dyDescent="0.35">
      <c r="A17" s="840" t="s">
        <v>321</v>
      </c>
      <c r="B17" s="840"/>
      <c r="C17" s="840"/>
      <c r="D17" s="840"/>
      <c r="E17" s="840"/>
      <c r="F17" s="840"/>
      <c r="G17" s="840"/>
      <c r="H17" s="840"/>
      <c r="I17" s="840"/>
      <c r="J17" s="840"/>
      <c r="K17" s="840"/>
      <c r="L17" s="840"/>
      <c r="M17" s="840"/>
    </row>
    <row r="18" spans="1:13" x14ac:dyDescent="0.25">
      <c r="A18" s="771"/>
      <c r="B18" s="771"/>
      <c r="C18" s="771"/>
      <c r="D18" s="771"/>
      <c r="E18" s="771"/>
      <c r="F18" s="771"/>
      <c r="G18" s="771"/>
      <c r="H18" s="771"/>
      <c r="I18" s="771"/>
      <c r="J18" s="771"/>
      <c r="K18" s="771"/>
      <c r="L18" s="771"/>
    </row>
    <row r="19" spans="1:13" ht="23.25" x14ac:dyDescent="0.35">
      <c r="A19" s="778" t="s">
        <v>342</v>
      </c>
      <c r="B19" s="771"/>
      <c r="C19" s="771"/>
      <c r="D19" s="771"/>
      <c r="E19" s="771"/>
      <c r="F19" s="771"/>
      <c r="G19" s="771"/>
      <c r="H19" s="771"/>
      <c r="I19" s="771"/>
      <c r="J19" s="771"/>
      <c r="K19" s="771"/>
      <c r="L19" s="771"/>
    </row>
    <row r="20" spans="1:13" x14ac:dyDescent="0.25">
      <c r="A20" s="779"/>
      <c r="B20" s="771"/>
      <c r="C20" s="771"/>
      <c r="D20" s="771"/>
      <c r="E20" s="771"/>
      <c r="F20" s="771"/>
      <c r="G20" s="771"/>
      <c r="H20" s="771"/>
      <c r="I20" s="771"/>
      <c r="J20" s="771"/>
      <c r="K20" s="771"/>
      <c r="L20" s="771"/>
    </row>
    <row r="21" spans="1:13" ht="63" customHeight="1" x14ac:dyDescent="0.25">
      <c r="A21" s="835" t="s">
        <v>517</v>
      </c>
      <c r="B21" s="835"/>
      <c r="C21" s="835"/>
      <c r="D21" s="835"/>
      <c r="E21" s="835"/>
      <c r="F21" s="835"/>
      <c r="G21" s="835"/>
      <c r="H21" s="835"/>
      <c r="I21" s="835"/>
      <c r="J21" s="835"/>
      <c r="K21" s="835"/>
      <c r="L21" s="835"/>
      <c r="M21" s="835"/>
    </row>
    <row r="22" spans="1:13" x14ac:dyDescent="0.25">
      <c r="A22" s="771"/>
      <c r="B22" s="771"/>
      <c r="C22" s="771"/>
      <c r="D22" s="771"/>
      <c r="E22" s="771"/>
      <c r="F22" s="771"/>
      <c r="G22" s="771"/>
      <c r="H22" s="771"/>
      <c r="I22" s="771"/>
      <c r="J22" s="771"/>
      <c r="K22" s="771"/>
      <c r="L22" s="771"/>
    </row>
    <row r="23" spans="1:13" x14ac:dyDescent="0.25">
      <c r="A23" s="771"/>
      <c r="B23" s="771"/>
      <c r="C23" s="771"/>
      <c r="D23" s="771"/>
      <c r="E23" s="779" t="s">
        <v>72</v>
      </c>
      <c r="F23" s="771"/>
      <c r="G23" s="771"/>
      <c r="H23" s="771"/>
      <c r="I23" s="771"/>
      <c r="J23" s="780" t="s">
        <v>71</v>
      </c>
      <c r="K23" s="779"/>
      <c r="L23" s="771"/>
    </row>
    <row r="24" spans="1:13" x14ac:dyDescent="0.25">
      <c r="A24" s="771"/>
      <c r="B24" s="771"/>
      <c r="C24" s="771"/>
      <c r="D24" s="771"/>
      <c r="E24" s="781" t="s">
        <v>221</v>
      </c>
      <c r="F24" s="771"/>
      <c r="G24" s="771"/>
      <c r="H24" s="771"/>
      <c r="I24" s="771"/>
      <c r="J24" s="782">
        <v>1</v>
      </c>
      <c r="K24" s="771"/>
      <c r="L24" s="771"/>
    </row>
    <row r="25" spans="1:13" x14ac:dyDescent="0.25">
      <c r="A25" s="771"/>
      <c r="B25" s="771"/>
      <c r="C25" s="771"/>
      <c r="D25" s="771"/>
      <c r="E25" s="781" t="s">
        <v>103</v>
      </c>
      <c r="F25" s="771"/>
      <c r="G25" s="771"/>
      <c r="H25" s="771"/>
      <c r="I25" s="771"/>
      <c r="J25" s="782">
        <v>2</v>
      </c>
      <c r="K25" s="771"/>
      <c r="L25" s="771"/>
    </row>
    <row r="26" spans="1:13" x14ac:dyDescent="0.25">
      <c r="A26" s="771"/>
      <c r="B26" s="771"/>
      <c r="C26" s="771"/>
      <c r="D26" s="771"/>
      <c r="E26" s="781" t="s">
        <v>104</v>
      </c>
      <c r="F26" s="771"/>
      <c r="G26" s="771"/>
      <c r="H26" s="771"/>
      <c r="I26" s="771"/>
      <c r="J26" s="782">
        <v>3</v>
      </c>
      <c r="K26" s="771"/>
      <c r="L26" s="771"/>
    </row>
    <row r="27" spans="1:13" x14ac:dyDescent="0.25">
      <c r="A27" s="771"/>
      <c r="B27" s="771"/>
      <c r="C27" s="771"/>
      <c r="D27" s="771"/>
      <c r="E27" s="781" t="s">
        <v>105</v>
      </c>
      <c r="F27" s="771"/>
      <c r="G27" s="771"/>
      <c r="H27" s="771"/>
      <c r="I27" s="771"/>
      <c r="J27" s="782">
        <v>4</v>
      </c>
      <c r="K27" s="771"/>
      <c r="L27" s="771"/>
    </row>
    <row r="28" spans="1:13" x14ac:dyDescent="0.25">
      <c r="A28" s="771"/>
      <c r="B28" s="771"/>
      <c r="C28" s="771"/>
      <c r="D28" s="771"/>
      <c r="E28" s="781" t="s">
        <v>106</v>
      </c>
      <c r="F28" s="771"/>
      <c r="G28" s="771"/>
      <c r="H28" s="771"/>
      <c r="I28" s="771"/>
      <c r="J28" s="782">
        <v>5</v>
      </c>
      <c r="K28" s="771"/>
      <c r="L28" s="771"/>
    </row>
    <row r="29" spans="1:13" x14ac:dyDescent="0.25">
      <c r="A29" s="771"/>
      <c r="B29" s="771"/>
      <c r="C29" s="771"/>
      <c r="D29" s="771"/>
      <c r="E29" s="781" t="s">
        <v>102</v>
      </c>
      <c r="F29" s="771"/>
      <c r="G29" s="771"/>
      <c r="H29" s="771"/>
      <c r="I29" s="771"/>
      <c r="J29" s="782">
        <v>6</v>
      </c>
      <c r="K29" s="771"/>
      <c r="L29" s="771"/>
    </row>
    <row r="30" spans="1:13" x14ac:dyDescent="0.25">
      <c r="A30" s="771"/>
      <c r="B30" s="771"/>
      <c r="C30" s="771"/>
      <c r="D30" s="771"/>
      <c r="E30" s="783"/>
      <c r="F30" s="771"/>
      <c r="G30" s="771"/>
      <c r="H30" s="771"/>
      <c r="I30" s="771"/>
      <c r="J30" s="782"/>
      <c r="K30" s="771"/>
      <c r="L30" s="771"/>
    </row>
    <row r="31" spans="1:13" x14ac:dyDescent="0.25">
      <c r="A31" s="771"/>
      <c r="B31" s="771"/>
      <c r="C31" s="771"/>
      <c r="D31" s="771"/>
      <c r="E31" s="771"/>
      <c r="F31" s="771"/>
      <c r="G31" s="771"/>
      <c r="H31" s="771"/>
      <c r="I31" s="771"/>
      <c r="J31" s="771"/>
      <c r="K31" s="771"/>
      <c r="L31" s="771"/>
    </row>
    <row r="32" spans="1:13" ht="33.950000000000003" customHeight="1" x14ac:dyDescent="0.25">
      <c r="A32" s="838" t="s">
        <v>542</v>
      </c>
      <c r="B32" s="838"/>
      <c r="C32" s="838"/>
      <c r="D32" s="838"/>
      <c r="E32" s="838"/>
      <c r="F32" s="838"/>
      <c r="G32" s="838"/>
      <c r="H32" s="838"/>
      <c r="I32" s="838"/>
      <c r="J32" s="838"/>
      <c r="K32" s="838"/>
      <c r="L32" s="838"/>
      <c r="M32" s="838"/>
    </row>
    <row r="34" spans="1:14" ht="23.25" x14ac:dyDescent="0.35">
      <c r="A34" s="775" t="s">
        <v>73</v>
      </c>
    </row>
    <row r="35" spans="1:14" x14ac:dyDescent="0.25">
      <c r="A35" s="776"/>
    </row>
    <row r="36" spans="1:14" x14ac:dyDescent="0.25">
      <c r="A36" s="777" t="s">
        <v>87</v>
      </c>
    </row>
    <row r="38" spans="1:14" x14ac:dyDescent="0.25">
      <c r="A38" s="784"/>
      <c r="B38" s="785"/>
      <c r="C38" s="786"/>
      <c r="D38" s="786"/>
      <c r="E38" s="787" t="s">
        <v>2</v>
      </c>
      <c r="F38" s="786"/>
      <c r="G38" s="837" t="s">
        <v>21</v>
      </c>
      <c r="H38" s="837"/>
      <c r="I38" s="837"/>
      <c r="J38" s="786"/>
      <c r="K38" s="787" t="s">
        <v>4</v>
      </c>
      <c r="L38" s="786"/>
      <c r="M38" s="788" t="s">
        <v>5</v>
      </c>
      <c r="N38" s="789"/>
    </row>
    <row r="39" spans="1:14" x14ac:dyDescent="0.25">
      <c r="A39" s="790"/>
      <c r="B39" s="771"/>
      <c r="C39" s="791" t="s">
        <v>22</v>
      </c>
      <c r="D39" s="789"/>
      <c r="E39" s="792" t="s">
        <v>6</v>
      </c>
      <c r="F39" s="789"/>
      <c r="G39" s="792" t="s">
        <v>6</v>
      </c>
      <c r="H39" s="789"/>
      <c r="I39" s="792" t="s">
        <v>7</v>
      </c>
      <c r="J39" s="789"/>
      <c r="K39" s="792" t="s">
        <v>32</v>
      </c>
      <c r="L39" s="789"/>
      <c r="M39" s="793" t="s">
        <v>9</v>
      </c>
      <c r="N39" s="789"/>
    </row>
    <row r="40" spans="1:14" x14ac:dyDescent="0.25">
      <c r="A40" s="790"/>
      <c r="B40" s="771"/>
      <c r="C40" s="789"/>
      <c r="D40" s="789"/>
      <c r="E40" s="789"/>
      <c r="F40" s="789"/>
      <c r="G40" s="789"/>
      <c r="H40" s="789"/>
      <c r="I40" s="789"/>
      <c r="J40" s="789"/>
      <c r="K40" s="789"/>
      <c r="L40" s="789"/>
      <c r="M40" s="794"/>
      <c r="N40" s="789"/>
    </row>
    <row r="41" spans="1:14" x14ac:dyDescent="0.25">
      <c r="A41" s="795"/>
      <c r="B41" s="796"/>
      <c r="C41" s="797" t="s">
        <v>23</v>
      </c>
      <c r="D41" s="798"/>
      <c r="E41" s="799">
        <v>0</v>
      </c>
      <c r="F41" s="800"/>
      <c r="G41" s="800">
        <v>0</v>
      </c>
      <c r="H41" s="798"/>
      <c r="I41" s="801" t="s">
        <v>24</v>
      </c>
      <c r="J41" s="798"/>
      <c r="K41" s="802">
        <v>0</v>
      </c>
      <c r="L41" s="798"/>
      <c r="M41" s="803" t="s">
        <v>25</v>
      </c>
      <c r="N41" s="789"/>
    </row>
    <row r="43" spans="1:14" x14ac:dyDescent="0.25">
      <c r="A43" s="804" t="s">
        <v>74</v>
      </c>
    </row>
    <row r="45" spans="1:14" x14ac:dyDescent="0.25">
      <c r="A45" s="805" t="s">
        <v>22</v>
      </c>
      <c r="D45" s="777" t="s">
        <v>518</v>
      </c>
    </row>
    <row r="47" spans="1:14" x14ac:dyDescent="0.25">
      <c r="A47" s="805" t="s">
        <v>26</v>
      </c>
      <c r="B47" s="806"/>
      <c r="D47" s="777" t="s">
        <v>347</v>
      </c>
    </row>
    <row r="48" spans="1:14" x14ac:dyDescent="0.25">
      <c r="A48" s="805" t="s">
        <v>6</v>
      </c>
      <c r="B48" s="806"/>
      <c r="D48" s="777" t="s">
        <v>348</v>
      </c>
    </row>
    <row r="49" spans="1:13" x14ac:dyDescent="0.25">
      <c r="D49" s="777" t="s">
        <v>408</v>
      </c>
    </row>
    <row r="50" spans="1:13" x14ac:dyDescent="0.25">
      <c r="D50" s="777" t="s">
        <v>349</v>
      </c>
    </row>
    <row r="52" spans="1:13" x14ac:dyDescent="0.25">
      <c r="D52" s="777" t="s">
        <v>90</v>
      </c>
    </row>
    <row r="54" spans="1:13" x14ac:dyDescent="0.25">
      <c r="D54" s="804" t="s">
        <v>27</v>
      </c>
      <c r="F54" s="807" t="s">
        <v>343</v>
      </c>
    </row>
    <row r="56" spans="1:13" x14ac:dyDescent="0.25">
      <c r="D56" s="804" t="s">
        <v>29</v>
      </c>
      <c r="F56" s="807" t="s">
        <v>344</v>
      </c>
    </row>
    <row r="58" spans="1:13" x14ac:dyDescent="0.25">
      <c r="D58" s="804" t="s">
        <v>30</v>
      </c>
      <c r="F58" s="807" t="s">
        <v>28</v>
      </c>
    </row>
    <row r="60" spans="1:13" x14ac:dyDescent="0.25">
      <c r="D60" s="766" t="s">
        <v>31</v>
      </c>
      <c r="F60" s="769" t="s">
        <v>345</v>
      </c>
    </row>
    <row r="61" spans="1:13" x14ac:dyDescent="0.25">
      <c r="F61" s="769" t="s">
        <v>346</v>
      </c>
    </row>
    <row r="62" spans="1:13" x14ac:dyDescent="0.25">
      <c r="F62" s="769" t="s">
        <v>91</v>
      </c>
    </row>
    <row r="64" spans="1:13" ht="33" customHeight="1" x14ac:dyDescent="0.25">
      <c r="A64" s="839" t="s">
        <v>350</v>
      </c>
      <c r="B64" s="839"/>
      <c r="C64" s="839"/>
      <c r="D64" s="838" t="s">
        <v>351</v>
      </c>
      <c r="E64" s="838"/>
      <c r="F64" s="838"/>
      <c r="G64" s="838"/>
      <c r="H64" s="838"/>
      <c r="I64" s="838"/>
      <c r="J64" s="838"/>
      <c r="K64" s="838"/>
      <c r="L64" s="838"/>
      <c r="M64" s="838"/>
    </row>
    <row r="65" spans="1:14" ht="30.95" customHeight="1" x14ac:dyDescent="0.25">
      <c r="A65" s="805"/>
      <c r="B65" s="806"/>
      <c r="C65" s="806"/>
      <c r="D65" s="838" t="s">
        <v>546</v>
      </c>
      <c r="E65" s="838"/>
      <c r="F65" s="838"/>
      <c r="G65" s="838"/>
      <c r="H65" s="838"/>
      <c r="I65" s="838"/>
      <c r="J65" s="838"/>
      <c r="K65" s="838"/>
      <c r="L65" s="838"/>
      <c r="M65" s="838"/>
    </row>
    <row r="67" spans="1:14" x14ac:dyDescent="0.25">
      <c r="A67" s="805" t="s">
        <v>89</v>
      </c>
      <c r="B67" s="806"/>
      <c r="D67" s="777" t="s">
        <v>519</v>
      </c>
    </row>
    <row r="68" spans="1:14" x14ac:dyDescent="0.25">
      <c r="A68" s="805" t="s">
        <v>32</v>
      </c>
      <c r="B68" s="806"/>
      <c r="D68" s="777" t="s">
        <v>352</v>
      </c>
    </row>
    <row r="69" spans="1:14" x14ac:dyDescent="0.25">
      <c r="D69" s="777" t="s">
        <v>353</v>
      </c>
    </row>
    <row r="70" spans="1:14" x14ac:dyDescent="0.25">
      <c r="D70" s="777" t="s">
        <v>354</v>
      </c>
    </row>
    <row r="72" spans="1:14" x14ac:dyDescent="0.25">
      <c r="A72" s="805" t="s">
        <v>121</v>
      </c>
      <c r="B72" s="806"/>
      <c r="D72" s="830" t="s">
        <v>355</v>
      </c>
      <c r="E72" s="825"/>
      <c r="F72" s="825"/>
      <c r="G72" s="825"/>
      <c r="H72" s="825"/>
      <c r="I72" s="825"/>
      <c r="J72" s="825"/>
      <c r="K72" s="825"/>
      <c r="L72" s="825"/>
      <c r="M72" s="831"/>
      <c r="N72" s="831"/>
    </row>
    <row r="75" spans="1:14" ht="23.25" x14ac:dyDescent="0.35">
      <c r="A75" s="775" t="s">
        <v>88</v>
      </c>
    </row>
    <row r="76" spans="1:14" x14ac:dyDescent="0.25">
      <c r="A76" s="776"/>
    </row>
    <row r="77" spans="1:14" ht="33.950000000000003" customHeight="1" x14ac:dyDescent="0.25">
      <c r="A77" s="838" t="s">
        <v>545</v>
      </c>
      <c r="B77" s="835"/>
      <c r="C77" s="835"/>
      <c r="D77" s="835"/>
      <c r="E77" s="835"/>
      <c r="F77" s="835"/>
      <c r="G77" s="835"/>
      <c r="H77" s="835"/>
      <c r="I77" s="835"/>
      <c r="J77" s="835"/>
      <c r="K77" s="835"/>
      <c r="L77" s="835"/>
      <c r="M77" s="835"/>
    </row>
    <row r="78" spans="1:14" s="810" customFormat="1" x14ac:dyDescent="0.25">
      <c r="A78" s="808"/>
      <c r="B78" s="809"/>
      <c r="C78" s="809"/>
      <c r="D78" s="809"/>
      <c r="E78" s="809"/>
      <c r="F78" s="809"/>
      <c r="G78" s="809"/>
      <c r="H78" s="809"/>
      <c r="I78" s="809"/>
      <c r="J78" s="809"/>
      <c r="K78" s="809"/>
      <c r="L78" s="809"/>
      <c r="M78" s="809"/>
      <c r="N78" s="809"/>
    </row>
    <row r="79" spans="1:14" x14ac:dyDescent="0.25">
      <c r="A79" s="771"/>
      <c r="B79" s="771"/>
      <c r="C79" s="781"/>
      <c r="D79" s="771"/>
      <c r="E79" s="771"/>
      <c r="F79" s="771"/>
      <c r="G79" s="771"/>
      <c r="H79" s="771"/>
      <c r="I79" s="771"/>
      <c r="J79" s="771"/>
      <c r="K79" s="771"/>
      <c r="L79" s="771"/>
    </row>
    <row r="80" spans="1:14" ht="62.1" customHeight="1" x14ac:dyDescent="0.25">
      <c r="A80" s="835" t="s">
        <v>520</v>
      </c>
      <c r="B80" s="835"/>
      <c r="C80" s="835"/>
      <c r="D80" s="835"/>
      <c r="E80" s="835"/>
      <c r="F80" s="835"/>
      <c r="G80" s="835"/>
      <c r="H80" s="835"/>
      <c r="I80" s="835"/>
      <c r="J80" s="835"/>
      <c r="K80" s="835"/>
      <c r="L80" s="835"/>
      <c r="M80" s="835"/>
    </row>
    <row r="81" spans="1:14" x14ac:dyDescent="0.25">
      <c r="A81" s="777"/>
    </row>
    <row r="82" spans="1:14" x14ac:dyDescent="0.25">
      <c r="A82" s="777"/>
    </row>
    <row r="83" spans="1:14" s="827" customFormat="1" ht="23.25" x14ac:dyDescent="0.35">
      <c r="A83" s="832" t="s">
        <v>544</v>
      </c>
      <c r="B83" s="832"/>
      <c r="C83" s="832"/>
      <c r="D83" s="832"/>
      <c r="E83" s="832"/>
      <c r="F83" s="832"/>
      <c r="G83" s="832"/>
      <c r="H83" s="834"/>
      <c r="I83" s="834"/>
      <c r="M83" s="833"/>
      <c r="N83" s="833"/>
    </row>
    <row r="84" spans="1:14" x14ac:dyDescent="0.25">
      <c r="A84" s="811"/>
    </row>
    <row r="85" spans="1:14" s="825" customFormat="1" x14ac:dyDescent="0.25">
      <c r="A85" s="825" t="s">
        <v>543</v>
      </c>
      <c r="M85" s="831"/>
      <c r="N85" s="831"/>
    </row>
    <row r="86" spans="1:14" s="825" customFormat="1" x14ac:dyDescent="0.25">
      <c r="A86" s="825" t="s">
        <v>75</v>
      </c>
      <c r="M86" s="831"/>
      <c r="N86" s="831"/>
    </row>
    <row r="87" spans="1:14" x14ac:dyDescent="0.25">
      <c r="A87" s="777"/>
    </row>
    <row r="88" spans="1:14" x14ac:dyDescent="0.25">
      <c r="D88" s="777" t="s">
        <v>76</v>
      </c>
    </row>
    <row r="89" spans="1:14" x14ac:dyDescent="0.25">
      <c r="D89" s="777" t="s">
        <v>493</v>
      </c>
    </row>
    <row r="90" spans="1:14" x14ac:dyDescent="0.25">
      <c r="D90" s="777" t="s">
        <v>494</v>
      </c>
    </row>
    <row r="91" spans="1:14" x14ac:dyDescent="0.25">
      <c r="D91" s="777" t="s">
        <v>77</v>
      </c>
    </row>
    <row r="92" spans="1:14" x14ac:dyDescent="0.25">
      <c r="D92" s="777" t="s">
        <v>78</v>
      </c>
      <c r="F92" s="769" t="s">
        <v>79</v>
      </c>
    </row>
    <row r="93" spans="1:14" x14ac:dyDescent="0.25">
      <c r="D93" s="769" t="s">
        <v>80</v>
      </c>
      <c r="F93" s="769" t="s">
        <v>81</v>
      </c>
    </row>
    <row r="94" spans="1:14" x14ac:dyDescent="0.25">
      <c r="A94" s="777"/>
      <c r="D94" s="769" t="s">
        <v>82</v>
      </c>
      <c r="F94" s="769" t="s">
        <v>83</v>
      </c>
    </row>
    <row r="270" spans="1:14" s="814" customFormat="1" x14ac:dyDescent="0.25">
      <c r="A270" s="812" t="s">
        <v>71</v>
      </c>
      <c r="B270" s="813" t="s">
        <v>72</v>
      </c>
      <c r="H270" s="812"/>
      <c r="M270" s="815"/>
      <c r="N270" s="815"/>
    </row>
    <row r="271" spans="1:14" s="814" customFormat="1" x14ac:dyDescent="0.25">
      <c r="A271" s="816">
        <v>1</v>
      </c>
      <c r="B271" s="817"/>
      <c r="H271" s="816"/>
      <c r="M271" s="815"/>
      <c r="N271" s="815"/>
    </row>
    <row r="272" spans="1:14" s="814" customFormat="1" x14ac:dyDescent="0.25">
      <c r="A272" s="816">
        <v>2</v>
      </c>
      <c r="B272" s="817" t="s">
        <v>221</v>
      </c>
      <c r="H272" s="816"/>
      <c r="M272" s="815"/>
      <c r="N272" s="815"/>
    </row>
    <row r="273" spans="1:14" s="814" customFormat="1" x14ac:dyDescent="0.25">
      <c r="A273" s="816">
        <v>3</v>
      </c>
      <c r="B273" s="817" t="s">
        <v>103</v>
      </c>
      <c r="H273" s="816"/>
      <c r="M273" s="815"/>
      <c r="N273" s="815"/>
    </row>
    <row r="274" spans="1:14" s="814" customFormat="1" x14ac:dyDescent="0.25">
      <c r="A274" s="816">
        <v>4</v>
      </c>
      <c r="B274" s="817" t="s">
        <v>104</v>
      </c>
      <c r="H274" s="816"/>
      <c r="M274" s="815"/>
      <c r="N274" s="815"/>
    </row>
    <row r="275" spans="1:14" s="814" customFormat="1" x14ac:dyDescent="0.25">
      <c r="A275" s="816">
        <v>5</v>
      </c>
      <c r="B275" s="817" t="s">
        <v>105</v>
      </c>
      <c r="H275" s="816"/>
      <c r="M275" s="815"/>
      <c r="N275" s="815"/>
    </row>
    <row r="276" spans="1:14" s="814" customFormat="1" x14ac:dyDescent="0.25">
      <c r="A276" s="816">
        <v>6</v>
      </c>
      <c r="B276" s="817" t="s">
        <v>106</v>
      </c>
      <c r="H276" s="816"/>
      <c r="M276" s="815"/>
      <c r="N276" s="815"/>
    </row>
    <row r="277" spans="1:14" s="814" customFormat="1" x14ac:dyDescent="0.25">
      <c r="A277" s="816">
        <v>7</v>
      </c>
      <c r="B277" s="817" t="s">
        <v>102</v>
      </c>
      <c r="H277" s="816"/>
      <c r="M277" s="815"/>
      <c r="N277" s="815"/>
    </row>
    <row r="278" spans="1:14" s="814" customFormat="1" x14ac:dyDescent="0.25">
      <c r="B278" s="817" t="s">
        <v>132</v>
      </c>
      <c r="H278" s="816"/>
      <c r="M278" s="815"/>
      <c r="N278" s="815"/>
    </row>
    <row r="279" spans="1:14" s="814" customFormat="1" x14ac:dyDescent="0.25">
      <c r="M279" s="815"/>
      <c r="N279" s="815"/>
    </row>
  </sheetData>
  <mergeCells count="12">
    <mergeCell ref="A80:M80"/>
    <mergeCell ref="A5:M6"/>
    <mergeCell ref="A7:M7"/>
    <mergeCell ref="A8:M8"/>
    <mergeCell ref="G38:I38"/>
    <mergeCell ref="A21:M21"/>
    <mergeCell ref="A32:M32"/>
    <mergeCell ref="A64:C64"/>
    <mergeCell ref="D64:M64"/>
    <mergeCell ref="D65:M65"/>
    <mergeCell ref="A77:M77"/>
    <mergeCell ref="A17:M17"/>
  </mergeCells>
  <phoneticPr fontId="0" type="noConversion"/>
  <printOptions horizontalCentered="1" gridLinesSet="0"/>
  <pageMargins left="0.25" right="0.25" top="0.75" bottom="0.75" header="0.3" footer="0.3"/>
  <pageSetup scale="70" fitToHeight="0" orientation="portrait" horizontalDpi="4294967292" verticalDpi="4294967292" r:id="rId1"/>
  <headerFooter alignWithMargins="0"/>
  <rowBreaks count="3" manualBreakCount="3">
    <brk id="33" max="16383" man="1"/>
    <brk id="74" max="16383" man="1"/>
    <brk id="94" max="16383" man="1"/>
  </rowBreak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T21"/>
  <sheetViews>
    <sheetView zoomScaleNormal="100" workbookViewId="0">
      <selection activeCell="B3" sqref="B3:Q3"/>
    </sheetView>
  </sheetViews>
  <sheetFormatPr defaultRowHeight="14.25" x14ac:dyDescent="0.2"/>
  <cols>
    <col min="1" max="1" width="9.140625" style="822" customWidth="1"/>
    <col min="2" max="19" width="9.140625" style="822"/>
    <col min="20" max="16384" width="9.140625" style="820"/>
  </cols>
  <sheetData>
    <row r="1" spans="1:20" s="821" customFormat="1" ht="30" x14ac:dyDescent="0.2">
      <c r="A1" s="858" t="s">
        <v>502</v>
      </c>
      <c r="B1" s="858"/>
      <c r="C1" s="858"/>
      <c r="D1" s="858"/>
      <c r="E1" s="858"/>
      <c r="F1" s="858"/>
      <c r="G1" s="858"/>
      <c r="H1" s="858"/>
      <c r="I1" s="858"/>
      <c r="J1" s="858"/>
      <c r="K1" s="858"/>
      <c r="L1" s="858"/>
      <c r="M1" s="858"/>
      <c r="N1" s="858"/>
      <c r="O1" s="858"/>
      <c r="P1" s="858"/>
      <c r="Q1" s="858"/>
      <c r="R1" s="764"/>
      <c r="S1" s="764"/>
    </row>
    <row r="3" spans="1:20" ht="59.25" customHeight="1" x14ac:dyDescent="0.2">
      <c r="B3" s="859" t="s">
        <v>521</v>
      </c>
      <c r="C3" s="859"/>
      <c r="D3" s="859"/>
      <c r="E3" s="859"/>
      <c r="F3" s="859"/>
      <c r="G3" s="859"/>
      <c r="H3" s="859"/>
      <c r="I3" s="859"/>
      <c r="J3" s="859"/>
      <c r="K3" s="859"/>
      <c r="L3" s="859"/>
      <c r="M3" s="859"/>
      <c r="N3" s="859"/>
      <c r="O3" s="859"/>
      <c r="P3" s="859"/>
      <c r="Q3" s="859"/>
      <c r="R3" s="823"/>
      <c r="S3" s="823"/>
    </row>
    <row r="4" spans="1:20" ht="49.5" customHeight="1" x14ac:dyDescent="0.2">
      <c r="B4" s="859" t="s">
        <v>522</v>
      </c>
      <c r="C4" s="859"/>
      <c r="D4" s="859"/>
      <c r="E4" s="859"/>
      <c r="F4" s="859"/>
      <c r="G4" s="859"/>
      <c r="H4" s="859"/>
      <c r="I4" s="859"/>
      <c r="J4" s="859"/>
      <c r="K4" s="859"/>
      <c r="L4" s="859"/>
      <c r="M4" s="859"/>
      <c r="N4" s="859"/>
      <c r="O4" s="859"/>
      <c r="P4" s="859"/>
      <c r="Q4" s="859"/>
      <c r="R4" s="823"/>
      <c r="S4" s="823"/>
    </row>
    <row r="5" spans="1:20" ht="49.5" customHeight="1" x14ac:dyDescent="0.2">
      <c r="B5" s="859" t="s">
        <v>523</v>
      </c>
      <c r="C5" s="859"/>
      <c r="D5" s="859"/>
      <c r="E5" s="859"/>
      <c r="F5" s="859"/>
      <c r="G5" s="859"/>
      <c r="H5" s="859"/>
      <c r="I5" s="859"/>
      <c r="J5" s="859"/>
      <c r="K5" s="859"/>
      <c r="L5" s="859"/>
      <c r="M5" s="859"/>
      <c r="N5" s="859"/>
      <c r="O5" s="859"/>
      <c r="P5" s="859"/>
      <c r="Q5" s="859"/>
      <c r="R5" s="823"/>
      <c r="S5" s="823"/>
    </row>
    <row r="6" spans="1:20" ht="58.5" customHeight="1" x14ac:dyDescent="0.2">
      <c r="B6" s="859" t="s">
        <v>524</v>
      </c>
      <c r="C6" s="859"/>
      <c r="D6" s="859"/>
      <c r="E6" s="859"/>
      <c r="F6" s="859"/>
      <c r="G6" s="859"/>
      <c r="H6" s="859"/>
      <c r="I6" s="859"/>
      <c r="J6" s="859"/>
      <c r="K6" s="859"/>
      <c r="L6" s="859"/>
      <c r="M6" s="859"/>
      <c r="N6" s="859"/>
      <c r="O6" s="859"/>
      <c r="P6" s="859"/>
      <c r="Q6" s="859"/>
      <c r="R6" s="823"/>
      <c r="S6" s="823"/>
    </row>
    <row r="7" spans="1:20" ht="49.5" customHeight="1" x14ac:dyDescent="0.2">
      <c r="B7" s="859" t="s">
        <v>525</v>
      </c>
      <c r="C7" s="859"/>
      <c r="D7" s="859"/>
      <c r="E7" s="859"/>
      <c r="F7" s="859"/>
      <c r="G7" s="859"/>
      <c r="H7" s="859"/>
      <c r="I7" s="859"/>
      <c r="J7" s="859"/>
      <c r="K7" s="859"/>
      <c r="L7" s="859"/>
      <c r="M7" s="859"/>
      <c r="N7" s="859"/>
      <c r="O7" s="859"/>
      <c r="P7" s="859"/>
      <c r="Q7" s="859"/>
      <c r="R7" s="823"/>
      <c r="S7" s="823"/>
    </row>
    <row r="8" spans="1:20" ht="49.5" customHeight="1" x14ac:dyDescent="0.2">
      <c r="B8" s="859" t="s">
        <v>526</v>
      </c>
      <c r="C8" s="859"/>
      <c r="D8" s="859"/>
      <c r="E8" s="859"/>
      <c r="F8" s="859"/>
      <c r="G8" s="859"/>
      <c r="H8" s="859"/>
      <c r="I8" s="859"/>
      <c r="J8" s="859"/>
      <c r="K8" s="859"/>
      <c r="L8" s="859"/>
      <c r="M8" s="859"/>
      <c r="N8" s="859"/>
      <c r="O8" s="859"/>
      <c r="P8" s="859"/>
      <c r="Q8" s="859"/>
      <c r="R8" s="823"/>
      <c r="S8" s="823"/>
    </row>
    <row r="9" spans="1:20" ht="49.5" customHeight="1" x14ac:dyDescent="0.2">
      <c r="B9" s="859" t="s">
        <v>527</v>
      </c>
      <c r="C9" s="859"/>
      <c r="D9" s="859"/>
      <c r="E9" s="859"/>
      <c r="F9" s="859"/>
      <c r="G9" s="859"/>
      <c r="H9" s="859"/>
      <c r="I9" s="859"/>
      <c r="J9" s="859"/>
      <c r="K9" s="859"/>
      <c r="L9" s="859"/>
      <c r="M9" s="859"/>
      <c r="N9" s="859"/>
      <c r="O9" s="859"/>
      <c r="P9" s="859"/>
      <c r="Q9" s="859"/>
      <c r="R9" s="823"/>
      <c r="S9" s="823"/>
    </row>
    <row r="10" spans="1:20" ht="49.5" customHeight="1" x14ac:dyDescent="0.2">
      <c r="B10" s="859" t="s">
        <v>528</v>
      </c>
      <c r="C10" s="859"/>
      <c r="D10" s="859"/>
      <c r="E10" s="859"/>
      <c r="F10" s="859"/>
      <c r="G10" s="859"/>
      <c r="H10" s="859"/>
      <c r="I10" s="859"/>
      <c r="J10" s="859"/>
      <c r="K10" s="859"/>
      <c r="L10" s="859"/>
      <c r="M10" s="859"/>
      <c r="N10" s="859"/>
      <c r="O10" s="859"/>
      <c r="P10" s="859"/>
      <c r="Q10" s="859"/>
      <c r="R10" s="823"/>
      <c r="S10" s="823"/>
    </row>
    <row r="11" spans="1:20" ht="49.5" customHeight="1" x14ac:dyDescent="0.25">
      <c r="B11" s="859" t="s">
        <v>529</v>
      </c>
      <c r="C11" s="859"/>
      <c r="D11" s="859"/>
      <c r="E11" s="859"/>
      <c r="F11" s="859"/>
      <c r="G11" s="859"/>
      <c r="H11" s="859"/>
      <c r="I11" s="859"/>
      <c r="J11" s="859"/>
      <c r="K11" s="859"/>
      <c r="L11" s="859"/>
      <c r="M11" s="859"/>
      <c r="N11" s="859"/>
      <c r="O11" s="859"/>
      <c r="P11" s="859"/>
      <c r="Q11" s="859"/>
      <c r="R11" s="823"/>
      <c r="S11" s="823"/>
      <c r="T11" s="824"/>
    </row>
    <row r="12" spans="1:20" ht="68.25" customHeight="1" x14ac:dyDescent="0.2">
      <c r="B12" s="859" t="s">
        <v>530</v>
      </c>
      <c r="C12" s="859"/>
      <c r="D12" s="859"/>
      <c r="E12" s="859"/>
      <c r="F12" s="859"/>
      <c r="G12" s="859"/>
      <c r="H12" s="859"/>
      <c r="I12" s="859"/>
      <c r="J12" s="859"/>
      <c r="K12" s="859"/>
      <c r="L12" s="859"/>
      <c r="M12" s="859"/>
      <c r="N12" s="859"/>
      <c r="O12" s="859"/>
      <c r="P12" s="859"/>
      <c r="Q12" s="859"/>
      <c r="R12" s="823"/>
      <c r="S12" s="823"/>
    </row>
    <row r="13" spans="1:20" ht="78.75" customHeight="1" x14ac:dyDescent="0.2">
      <c r="B13" s="859" t="s">
        <v>531</v>
      </c>
      <c r="C13" s="859"/>
      <c r="D13" s="859"/>
      <c r="E13" s="859"/>
      <c r="F13" s="859"/>
      <c r="G13" s="859"/>
      <c r="H13" s="859"/>
      <c r="I13" s="859"/>
      <c r="J13" s="859"/>
      <c r="K13" s="859"/>
      <c r="L13" s="859"/>
      <c r="M13" s="859"/>
      <c r="N13" s="859"/>
      <c r="O13" s="859"/>
      <c r="P13" s="859"/>
      <c r="Q13" s="859"/>
      <c r="R13" s="823"/>
      <c r="S13" s="823"/>
    </row>
    <row r="14" spans="1:20" ht="84" customHeight="1" x14ac:dyDescent="0.2">
      <c r="B14" s="859" t="s">
        <v>532</v>
      </c>
      <c r="C14" s="859"/>
      <c r="D14" s="859"/>
      <c r="E14" s="859"/>
      <c r="F14" s="859"/>
      <c r="G14" s="859"/>
      <c r="H14" s="859"/>
      <c r="I14" s="859"/>
      <c r="J14" s="859"/>
      <c r="K14" s="859"/>
      <c r="L14" s="859"/>
      <c r="M14" s="859"/>
      <c r="N14" s="859"/>
      <c r="O14" s="859"/>
      <c r="P14" s="859"/>
      <c r="Q14" s="859"/>
      <c r="R14" s="823"/>
      <c r="S14" s="823"/>
    </row>
    <row r="15" spans="1:20" ht="80.25" customHeight="1" x14ac:dyDescent="0.2">
      <c r="B15" s="859" t="s">
        <v>533</v>
      </c>
      <c r="C15" s="859"/>
      <c r="D15" s="859"/>
      <c r="E15" s="859"/>
      <c r="F15" s="859"/>
      <c r="G15" s="859"/>
      <c r="H15" s="859"/>
      <c r="I15" s="859"/>
      <c r="J15" s="859"/>
      <c r="K15" s="859"/>
      <c r="L15" s="859"/>
      <c r="M15" s="859"/>
      <c r="N15" s="859"/>
      <c r="O15" s="859"/>
      <c r="P15" s="859"/>
      <c r="Q15" s="859"/>
      <c r="R15" s="823"/>
      <c r="S15" s="823"/>
    </row>
    <row r="16" spans="1:20" ht="66.75" customHeight="1" x14ac:dyDescent="0.2">
      <c r="B16" s="859" t="s">
        <v>534</v>
      </c>
      <c r="C16" s="859"/>
      <c r="D16" s="859"/>
      <c r="E16" s="859"/>
      <c r="F16" s="859"/>
      <c r="G16" s="859"/>
      <c r="H16" s="859"/>
      <c r="I16" s="859"/>
      <c r="J16" s="859"/>
      <c r="K16" s="859"/>
      <c r="L16" s="859"/>
      <c r="M16" s="859"/>
      <c r="N16" s="859"/>
      <c r="O16" s="859"/>
      <c r="P16" s="859"/>
      <c r="Q16" s="859"/>
      <c r="R16" s="823"/>
      <c r="S16" s="823"/>
    </row>
    <row r="17" spans="2:19" ht="90.75" customHeight="1" x14ac:dyDescent="0.2">
      <c r="B17" s="859" t="s">
        <v>535</v>
      </c>
      <c r="C17" s="859"/>
      <c r="D17" s="859"/>
      <c r="E17" s="859"/>
      <c r="F17" s="859"/>
      <c r="G17" s="859"/>
      <c r="H17" s="859"/>
      <c r="I17" s="859"/>
      <c r="J17" s="859"/>
      <c r="K17" s="859"/>
      <c r="L17" s="859"/>
      <c r="M17" s="859"/>
      <c r="N17" s="859"/>
      <c r="O17" s="859"/>
      <c r="P17" s="859"/>
      <c r="Q17" s="859"/>
      <c r="R17" s="823"/>
      <c r="S17" s="823"/>
    </row>
    <row r="18" spans="2:19" ht="51.75" customHeight="1" x14ac:dyDescent="0.2">
      <c r="B18" s="859" t="s">
        <v>536</v>
      </c>
      <c r="C18" s="859"/>
      <c r="D18" s="859"/>
      <c r="E18" s="859"/>
      <c r="F18" s="859"/>
      <c r="G18" s="859"/>
      <c r="H18" s="859"/>
      <c r="I18" s="859"/>
      <c r="J18" s="859"/>
      <c r="K18" s="859"/>
      <c r="L18" s="859"/>
      <c r="M18" s="859"/>
      <c r="N18" s="859"/>
      <c r="O18" s="859"/>
      <c r="P18" s="859"/>
      <c r="Q18" s="859"/>
      <c r="R18" s="823"/>
      <c r="S18" s="823"/>
    </row>
    <row r="19" spans="2:19" ht="49.5" customHeight="1" x14ac:dyDescent="0.2">
      <c r="B19" s="859" t="s">
        <v>537</v>
      </c>
      <c r="C19" s="859"/>
      <c r="D19" s="859"/>
      <c r="E19" s="859"/>
      <c r="F19" s="859"/>
      <c r="G19" s="859"/>
      <c r="H19" s="859"/>
      <c r="I19" s="859"/>
      <c r="J19" s="859"/>
      <c r="K19" s="859"/>
      <c r="L19" s="859"/>
      <c r="M19" s="859"/>
      <c r="N19" s="859"/>
      <c r="O19" s="859"/>
      <c r="P19" s="859"/>
      <c r="Q19" s="859"/>
      <c r="R19" s="823"/>
      <c r="S19" s="823"/>
    </row>
    <row r="20" spans="2:19" ht="70.5" customHeight="1" x14ac:dyDescent="0.2">
      <c r="B20" s="859" t="s">
        <v>538</v>
      </c>
      <c r="C20" s="859"/>
      <c r="D20" s="859"/>
      <c r="E20" s="859"/>
      <c r="F20" s="859"/>
      <c r="G20" s="859"/>
      <c r="H20" s="859"/>
      <c r="I20" s="859"/>
      <c r="J20" s="859"/>
      <c r="K20" s="859"/>
      <c r="L20" s="859"/>
      <c r="M20" s="859"/>
      <c r="N20" s="859"/>
      <c r="O20" s="859"/>
      <c r="P20" s="859"/>
      <c r="Q20" s="859"/>
      <c r="R20" s="823"/>
      <c r="S20" s="823"/>
    </row>
    <row r="21" spans="2:19" ht="63" customHeight="1" x14ac:dyDescent="0.2">
      <c r="B21" s="859" t="s">
        <v>539</v>
      </c>
      <c r="C21" s="859"/>
      <c r="D21" s="859"/>
      <c r="E21" s="859"/>
      <c r="F21" s="859"/>
      <c r="G21" s="859"/>
      <c r="H21" s="859"/>
      <c r="I21" s="859"/>
      <c r="J21" s="859"/>
      <c r="K21" s="859"/>
      <c r="L21" s="859"/>
      <c r="M21" s="859"/>
      <c r="N21" s="859"/>
      <c r="O21" s="859"/>
      <c r="P21" s="859"/>
      <c r="Q21" s="859"/>
      <c r="R21" s="823"/>
      <c r="S21" s="823"/>
    </row>
  </sheetData>
  <mergeCells count="20">
    <mergeCell ref="B20:Q20"/>
    <mergeCell ref="B21:Q21"/>
    <mergeCell ref="B14:Q14"/>
    <mergeCell ref="B15:Q15"/>
    <mergeCell ref="B16:Q16"/>
    <mergeCell ref="B17:Q17"/>
    <mergeCell ref="B18:Q18"/>
    <mergeCell ref="B19:Q19"/>
    <mergeCell ref="A1:Q1"/>
    <mergeCell ref="B13:Q13"/>
    <mergeCell ref="B3:Q3"/>
    <mergeCell ref="B4:Q4"/>
    <mergeCell ref="B5:Q5"/>
    <mergeCell ref="B6:Q6"/>
    <mergeCell ref="B7:Q7"/>
    <mergeCell ref="B8:Q8"/>
    <mergeCell ref="B9:Q9"/>
    <mergeCell ref="B10:Q10"/>
    <mergeCell ref="B11:Q11"/>
    <mergeCell ref="B12:Q12"/>
  </mergeCells>
  <pageMargins left="0.7" right="0.7" top="0.75" bottom="0.75" header="0.3" footer="0.3"/>
  <pageSetup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7">
    <tabColor theme="6"/>
  </sheetPr>
  <dimension ref="A1:AS64957"/>
  <sheetViews>
    <sheetView showGridLines="0" zoomScale="80" zoomScaleNormal="80" zoomScaleSheetLayoutView="75" workbookViewId="0">
      <pane xSplit="1" ySplit="12" topLeftCell="B13" activePane="bottomRight" state="frozen"/>
      <selection pane="topRight"/>
      <selection pane="bottomLeft"/>
      <selection pane="bottomRight"/>
    </sheetView>
  </sheetViews>
  <sheetFormatPr defaultColWidth="12.42578125" defaultRowHeight="24.75" customHeight="1" x14ac:dyDescent="0.25"/>
  <cols>
    <col min="1" max="1" width="4.42578125" style="1" bestFit="1" customWidth="1"/>
    <col min="2" max="3" width="2.28515625" style="1" customWidth="1"/>
    <col min="4" max="4" width="11.42578125" style="1" customWidth="1"/>
    <col min="5" max="5" width="25.42578125" style="1" customWidth="1"/>
    <col min="6" max="6" width="4.42578125" style="1" customWidth="1"/>
    <col min="7" max="7" width="2.28515625" style="1" customWidth="1"/>
    <col min="8" max="8" width="19.42578125" style="1" customWidth="1"/>
    <col min="9" max="9" width="2.28515625" style="1" customWidth="1"/>
    <col min="10" max="10" width="10.85546875" style="1" customWidth="1"/>
    <col min="11" max="11" width="3.42578125" style="1" customWidth="1"/>
    <col min="12" max="12" width="16.85546875" style="2" customWidth="1"/>
    <col min="13" max="13" width="2.28515625" style="1" customWidth="1"/>
    <col min="14" max="14" width="14.7109375" style="1" customWidth="1"/>
    <col min="15" max="15" width="2.28515625" style="1" customWidth="1"/>
    <col min="16" max="16" width="17.140625" style="3" customWidth="1"/>
    <col min="17" max="17" width="2.28515625" style="1" customWidth="1"/>
    <col min="18" max="18" width="12.42578125" style="1" customWidth="1"/>
    <col min="19" max="19" width="32" style="1" customWidth="1"/>
    <col min="20" max="20" width="12.42578125" style="1" customWidth="1"/>
    <col min="21" max="22" width="8.7109375" style="4" customWidth="1"/>
    <col min="23" max="25" width="8.7109375" style="1" customWidth="1"/>
    <col min="26" max="26" width="29.140625" style="1" hidden="1" customWidth="1"/>
    <col min="27" max="27" width="11" style="1" hidden="1" customWidth="1"/>
    <col min="28" max="28" width="10.28515625" style="5" hidden="1" customWidth="1"/>
    <col min="29" max="30" width="14.28515625" style="6" hidden="1" customWidth="1"/>
    <col min="31" max="33" width="16.140625" style="6" hidden="1" customWidth="1"/>
    <col min="34" max="34" width="17.5703125" style="6" hidden="1" customWidth="1"/>
    <col min="35" max="35" width="12.42578125" style="758"/>
    <col min="36" max="39" width="12.85546875" style="758" bestFit="1" customWidth="1"/>
    <col min="40" max="45" width="12.42578125" style="758"/>
    <col min="46" max="16384" width="12.42578125" style="1"/>
  </cols>
  <sheetData>
    <row r="1" spans="1:45" s="192" customFormat="1" ht="23.25" x14ac:dyDescent="0.35">
      <c r="A1" s="182">
        <v>1</v>
      </c>
      <c r="B1" s="183"/>
      <c r="C1" s="184"/>
      <c r="D1" s="185" t="s">
        <v>427</v>
      </c>
      <c r="E1" s="184"/>
      <c r="F1" s="184"/>
      <c r="G1" s="184"/>
      <c r="H1" s="184"/>
      <c r="I1" s="184"/>
      <c r="J1" s="184"/>
      <c r="K1" s="184"/>
      <c r="L1" s="186"/>
      <c r="M1" s="184"/>
      <c r="N1" s="184"/>
      <c r="O1" s="184"/>
      <c r="P1" s="187"/>
      <c r="Q1" s="188"/>
      <c r="R1" s="184"/>
      <c r="S1" s="189"/>
      <c r="T1" s="190"/>
      <c r="U1" s="190"/>
      <c r="V1" s="190"/>
      <c r="W1" s="190"/>
      <c r="X1" s="190"/>
      <c r="Y1" s="268"/>
      <c r="Z1" s="190"/>
      <c r="AA1" s="190"/>
      <c r="AB1" s="190"/>
      <c r="AC1" s="191"/>
      <c r="AD1" s="191"/>
      <c r="AE1" s="191"/>
      <c r="AF1" s="191"/>
      <c r="AG1" s="191"/>
      <c r="AH1" s="191"/>
      <c r="AI1" s="756"/>
      <c r="AJ1" s="756"/>
      <c r="AK1" s="756"/>
      <c r="AL1" s="756"/>
      <c r="AM1" s="756"/>
      <c r="AN1" s="756"/>
      <c r="AO1" s="756"/>
      <c r="AP1" s="756"/>
      <c r="AQ1" s="756"/>
      <c r="AR1" s="756"/>
      <c r="AS1" s="756"/>
    </row>
    <row r="3" spans="1:45" s="10" customFormat="1" ht="24.75" customHeight="1" x14ac:dyDescent="0.25">
      <c r="A3" s="7"/>
      <c r="B3" s="7"/>
      <c r="C3" s="7"/>
      <c r="D3" s="8" t="s">
        <v>0</v>
      </c>
      <c r="E3" s="842" t="s">
        <v>20</v>
      </c>
      <c r="F3" s="842"/>
      <c r="G3" s="842"/>
      <c r="H3" s="842"/>
      <c r="I3" s="842"/>
      <c r="J3" s="842"/>
      <c r="K3" s="842"/>
      <c r="L3" s="842"/>
      <c r="M3" s="842"/>
      <c r="N3" s="9" t="s">
        <v>1</v>
      </c>
      <c r="O3" s="843" t="s">
        <v>20</v>
      </c>
      <c r="P3" s="843"/>
      <c r="Q3" s="843"/>
      <c r="R3" s="7"/>
      <c r="U3" s="11"/>
      <c r="V3" s="11"/>
      <c r="AB3" s="12"/>
      <c r="AC3" s="13"/>
      <c r="AD3" s="13"/>
      <c r="AE3" s="13"/>
      <c r="AF3" s="13"/>
      <c r="AG3" s="13"/>
      <c r="AH3" s="13"/>
      <c r="AI3" s="757"/>
      <c r="AJ3" s="757"/>
      <c r="AK3" s="757"/>
      <c r="AL3" s="757"/>
      <c r="AM3" s="757"/>
      <c r="AN3" s="757"/>
      <c r="AO3" s="757"/>
      <c r="AP3" s="757"/>
      <c r="AQ3" s="757"/>
      <c r="AR3" s="757"/>
      <c r="AS3" s="757"/>
    </row>
    <row r="4" spans="1:45" ht="24.75" customHeight="1" thickBot="1" x14ac:dyDescent="0.3">
      <c r="A4" s="14"/>
      <c r="B4" s="14"/>
      <c r="C4" s="14"/>
      <c r="D4" s="15"/>
      <c r="E4" s="16"/>
      <c r="F4" s="16"/>
      <c r="G4" s="17"/>
      <c r="H4" s="17"/>
      <c r="I4" s="17"/>
      <c r="J4" s="17"/>
      <c r="K4" s="17"/>
      <c r="L4" s="18"/>
      <c r="M4" s="17"/>
      <c r="N4" s="19"/>
      <c r="O4" s="20"/>
      <c r="P4" s="21"/>
      <c r="Q4" s="22"/>
      <c r="R4" s="14"/>
    </row>
    <row r="5" spans="1:45" s="10" customFormat="1" ht="24.75" customHeight="1" thickBot="1" x14ac:dyDescent="0.3">
      <c r="C5" s="23"/>
      <c r="E5" s="146"/>
      <c r="F5" s="147"/>
      <c r="G5" s="148"/>
      <c r="H5" s="148"/>
      <c r="I5" s="148"/>
      <c r="J5" s="149" t="s">
        <v>64</v>
      </c>
      <c r="K5" s="147"/>
      <c r="L5" s="150"/>
      <c r="M5" s="147"/>
      <c r="N5" s="147" t="str">
        <f>IF(OR($A$1&lt;1,$A$1&gt;7),'READ ME!'!$B$278,CHOOSE($A$1+1,'READ ME!'!$B$278,'READ ME!'!$B$272,'READ ME!'!$B$273,'READ ME!'!$B$274,'READ ME!'!$B$275,'READ ME!'!$B$276,'READ ME!'!$B$277,'READ ME!'!$B$278))</f>
        <v>Under $1,250,000</v>
      </c>
      <c r="O5" s="147"/>
      <c r="P5" s="151"/>
      <c r="Q5" s="148"/>
      <c r="R5" s="152"/>
      <c r="U5" s="11"/>
      <c r="V5" s="11"/>
      <c r="AB5" s="12"/>
      <c r="AC5" s="13"/>
      <c r="AD5" s="13"/>
      <c r="AE5" s="13"/>
      <c r="AF5" s="13"/>
      <c r="AG5" s="13"/>
      <c r="AH5" s="13"/>
      <c r="AI5" s="757"/>
      <c r="AJ5" s="757"/>
      <c r="AK5" s="757"/>
      <c r="AL5" s="757"/>
      <c r="AM5" s="757"/>
      <c r="AN5" s="757"/>
      <c r="AO5" s="757"/>
      <c r="AP5" s="757"/>
      <c r="AQ5" s="757"/>
      <c r="AR5" s="757"/>
      <c r="AS5" s="757"/>
    </row>
    <row r="6" spans="1:45" ht="24.75" customHeight="1" x14ac:dyDescent="0.25">
      <c r="A6" s="31"/>
      <c r="B6" s="31"/>
      <c r="C6" s="31"/>
      <c r="D6" s="31"/>
      <c r="E6" s="31"/>
      <c r="F6" s="31"/>
      <c r="G6" s="31"/>
      <c r="H6" s="31"/>
      <c r="I6" s="31"/>
      <c r="J6" s="31"/>
      <c r="K6" s="31"/>
      <c r="L6" s="19"/>
      <c r="M6" s="31"/>
      <c r="N6" s="31"/>
      <c r="O6" s="31"/>
      <c r="P6" s="32"/>
      <c r="Q6" s="31"/>
      <c r="R6" s="31"/>
    </row>
    <row r="7" spans="1:45" ht="24.75" customHeight="1" x14ac:dyDescent="0.25">
      <c r="A7" s="33"/>
      <c r="B7" s="34"/>
      <c r="C7" s="33"/>
      <c r="D7" s="33"/>
      <c r="E7" s="35"/>
      <c r="F7" s="36" t="s">
        <v>498</v>
      </c>
      <c r="G7" s="37"/>
      <c r="H7" s="38"/>
      <c r="I7" s="37"/>
      <c r="J7" s="39" t="s">
        <v>131</v>
      </c>
      <c r="K7" s="31"/>
      <c r="L7" s="19"/>
      <c r="M7" s="31"/>
      <c r="N7" s="31"/>
      <c r="O7" s="31"/>
      <c r="P7" s="32"/>
      <c r="Q7" s="31"/>
      <c r="R7" s="31"/>
    </row>
    <row r="8" spans="1:45" ht="24.75" customHeight="1" x14ac:dyDescent="0.25">
      <c r="A8" s="31"/>
      <c r="B8" s="31"/>
      <c r="C8" s="31"/>
      <c r="D8" s="31"/>
      <c r="E8" s="40"/>
      <c r="G8" s="31"/>
      <c r="H8" s="31"/>
      <c r="I8" s="31"/>
      <c r="J8" s="31"/>
      <c r="K8" s="31"/>
      <c r="L8" s="19"/>
      <c r="M8" s="31"/>
      <c r="N8" s="31"/>
      <c r="O8" s="31"/>
      <c r="P8" s="32"/>
      <c r="Q8" s="31"/>
      <c r="R8" s="31"/>
    </row>
    <row r="9" spans="1:45" ht="24.75" customHeight="1" x14ac:dyDescent="0.25">
      <c r="A9" s="31"/>
      <c r="B9" s="31"/>
      <c r="C9" s="31"/>
      <c r="D9" s="31"/>
      <c r="E9" s="40"/>
      <c r="F9" s="41"/>
      <c r="G9" s="31"/>
      <c r="H9" s="31"/>
      <c r="I9" s="31"/>
      <c r="J9" s="31"/>
      <c r="K9" s="31"/>
      <c r="L9" s="19"/>
      <c r="M9" s="31"/>
      <c r="N9" s="31"/>
      <c r="O9" s="31"/>
      <c r="P9" s="32"/>
      <c r="Q9" s="31"/>
      <c r="R9" s="31"/>
    </row>
    <row r="10" spans="1:45" s="23" customFormat="1" ht="24.75" customHeight="1" x14ac:dyDescent="0.25">
      <c r="H10" s="17" t="s">
        <v>122</v>
      </c>
      <c r="J10" s="8"/>
      <c r="L10" s="841" t="s">
        <v>3</v>
      </c>
      <c r="M10" s="841"/>
      <c r="N10" s="841"/>
      <c r="P10" s="42" t="s">
        <v>89</v>
      </c>
      <c r="Q10" s="43"/>
      <c r="R10" s="44"/>
      <c r="S10" s="43"/>
      <c r="U10" s="45"/>
      <c r="V10" s="45"/>
      <c r="AB10" s="46"/>
      <c r="AC10" s="47"/>
      <c r="AD10" s="47"/>
      <c r="AE10" s="47"/>
      <c r="AF10" s="47"/>
      <c r="AG10" s="47"/>
      <c r="AH10" s="47"/>
      <c r="AI10" s="759"/>
      <c r="AJ10" s="759"/>
      <c r="AK10" s="759"/>
      <c r="AL10" s="759"/>
      <c r="AM10" s="759"/>
      <c r="AN10" s="759"/>
      <c r="AO10" s="759"/>
      <c r="AP10" s="759"/>
      <c r="AQ10" s="759"/>
      <c r="AR10" s="759"/>
      <c r="AS10" s="759"/>
    </row>
    <row r="11" spans="1:45" s="23" customFormat="1" ht="24.75" customHeight="1" x14ac:dyDescent="0.25">
      <c r="A11" s="16"/>
      <c r="C11" s="48" t="s">
        <v>94</v>
      </c>
      <c r="D11" s="49"/>
      <c r="E11" s="49"/>
      <c r="F11" s="17"/>
      <c r="H11" s="50" t="s">
        <v>169</v>
      </c>
      <c r="I11" s="51"/>
      <c r="J11" s="52" t="s">
        <v>172</v>
      </c>
      <c r="L11" s="53" t="s">
        <v>123</v>
      </c>
      <c r="N11" s="48" t="s">
        <v>7</v>
      </c>
      <c r="P11" s="54" t="s">
        <v>8</v>
      </c>
      <c r="Q11" s="43"/>
      <c r="R11" s="845" t="s">
        <v>121</v>
      </c>
      <c r="S11" s="845"/>
      <c r="U11" s="45"/>
      <c r="V11" s="55"/>
      <c r="W11" s="56"/>
      <c r="X11" s="56"/>
      <c r="Y11" s="56"/>
      <c r="Z11" s="56"/>
      <c r="AB11" s="46"/>
      <c r="AC11" s="47"/>
      <c r="AD11" s="47"/>
      <c r="AE11" s="47"/>
      <c r="AF11" s="47"/>
      <c r="AG11" s="47"/>
      <c r="AH11" s="47"/>
      <c r="AI11" s="759"/>
      <c r="AJ11" s="759"/>
      <c r="AK11" s="759"/>
      <c r="AL11" s="759"/>
      <c r="AM11" s="759"/>
      <c r="AN11" s="759"/>
      <c r="AO11" s="759"/>
      <c r="AP11" s="759"/>
      <c r="AQ11" s="759"/>
      <c r="AR11" s="759"/>
      <c r="AS11" s="759"/>
    </row>
    <row r="12" spans="1:45" ht="24.75" customHeight="1" x14ac:dyDescent="0.25">
      <c r="G12" s="3"/>
      <c r="H12" s="57"/>
      <c r="I12" s="3"/>
      <c r="L12" s="58"/>
      <c r="P12" s="59"/>
      <c r="Q12" s="60"/>
      <c r="R12" s="60"/>
      <c r="S12" s="60"/>
    </row>
    <row r="13" spans="1:45" s="10" customFormat="1" ht="24.75" customHeight="1" x14ac:dyDescent="0.25">
      <c r="C13" s="61" t="s">
        <v>95</v>
      </c>
      <c r="E13" s="62"/>
      <c r="F13" s="62"/>
      <c r="G13" s="63"/>
      <c r="H13" s="63"/>
      <c r="I13" s="63"/>
      <c r="J13" s="62"/>
      <c r="K13" s="62"/>
      <c r="L13" s="64"/>
      <c r="M13" s="62"/>
      <c r="N13" s="62"/>
      <c r="O13" s="62"/>
      <c r="P13" s="65"/>
      <c r="Q13" s="66"/>
      <c r="R13" s="66"/>
      <c r="S13" s="66"/>
      <c r="T13" s="62"/>
      <c r="U13" s="11"/>
      <c r="V13" s="11"/>
      <c r="AB13" s="12"/>
      <c r="AC13" s="67" t="s">
        <v>10</v>
      </c>
      <c r="AD13" s="68">
        <v>1250</v>
      </c>
      <c r="AE13" s="68">
        <v>2500</v>
      </c>
      <c r="AF13" s="68">
        <v>5000</v>
      </c>
      <c r="AG13" s="67">
        <v>10000</v>
      </c>
      <c r="AH13" s="67" t="s">
        <v>107</v>
      </c>
      <c r="AI13" s="760"/>
      <c r="AJ13" s="757"/>
      <c r="AK13" s="757"/>
      <c r="AL13" s="757"/>
      <c r="AM13" s="757"/>
      <c r="AN13" s="757"/>
      <c r="AO13" s="757"/>
      <c r="AP13" s="757"/>
      <c r="AQ13" s="757"/>
      <c r="AR13" s="757"/>
      <c r="AS13" s="757"/>
    </row>
    <row r="14" spans="1:45" s="10" customFormat="1" ht="24.75" customHeight="1" x14ac:dyDescent="0.25">
      <c r="B14" s="69"/>
      <c r="C14" s="69" t="s">
        <v>114</v>
      </c>
      <c r="D14" s="69"/>
      <c r="E14" s="69"/>
      <c r="F14" s="69"/>
      <c r="G14" s="69"/>
      <c r="H14" s="69"/>
      <c r="I14" s="69"/>
      <c r="J14" s="69"/>
      <c r="K14" s="69"/>
      <c r="L14" s="69"/>
      <c r="M14" s="69"/>
      <c r="N14" s="69"/>
      <c r="O14" s="69"/>
      <c r="P14" s="69"/>
      <c r="Q14" s="70"/>
      <c r="R14" s="70"/>
      <c r="S14" s="70"/>
      <c r="U14" s="11"/>
      <c r="V14" s="11"/>
      <c r="Z14" s="71" t="s">
        <v>178</v>
      </c>
      <c r="AA14" s="71"/>
      <c r="AB14" s="72"/>
      <c r="AC14" s="73">
        <v>1</v>
      </c>
      <c r="AD14" s="73">
        <v>2</v>
      </c>
      <c r="AE14" s="73">
        <v>3</v>
      </c>
      <c r="AF14" s="73">
        <v>4</v>
      </c>
      <c r="AG14" s="73">
        <v>5</v>
      </c>
      <c r="AH14" s="73">
        <v>6</v>
      </c>
      <c r="AI14" s="757"/>
      <c r="AJ14" s="757"/>
      <c r="AK14" s="757"/>
      <c r="AL14" s="757"/>
      <c r="AM14" s="757"/>
      <c r="AN14" s="757"/>
      <c r="AO14" s="757"/>
      <c r="AP14" s="757"/>
      <c r="AQ14" s="757"/>
      <c r="AR14" s="757"/>
      <c r="AS14" s="757"/>
    </row>
    <row r="15" spans="1:45" ht="24.75" customHeight="1" x14ac:dyDescent="0.25">
      <c r="D15" s="74" t="s">
        <v>115</v>
      </c>
      <c r="G15" s="75" t="s">
        <v>19</v>
      </c>
      <c r="H15" s="76"/>
      <c r="J15" s="77" t="e">
        <f>+(H15/GR)*100</f>
        <v>#DIV/0!</v>
      </c>
      <c r="K15" s="78" t="s">
        <v>11</v>
      </c>
      <c r="L15" s="79">
        <f>IF(OR($A$1&lt;1,$A$1&gt;7),0,HLOOKUP($A$1,TABLE,+AB15+1))</f>
        <v>37.799999999999997</v>
      </c>
      <c r="M15" s="80"/>
      <c r="N15" s="78" t="s">
        <v>12</v>
      </c>
      <c r="O15" s="80"/>
      <c r="P15" s="81" t="e">
        <f>IF(ISTEXT(+L15),"   N/A",ABS(+$L15-$J15))</f>
        <v>#DIV/0!</v>
      </c>
      <c r="Q15" s="60"/>
      <c r="R15" s="82"/>
      <c r="S15" s="82"/>
      <c r="Z15" s="1" t="s">
        <v>359</v>
      </c>
      <c r="AA15" s="83"/>
      <c r="AB15" s="84">
        <v>1</v>
      </c>
      <c r="AC15" s="85">
        <v>37.799999999999997</v>
      </c>
      <c r="AD15" s="85">
        <v>42.8</v>
      </c>
      <c r="AE15" s="85">
        <v>47.8</v>
      </c>
      <c r="AF15" s="85">
        <v>51.1</v>
      </c>
      <c r="AG15" s="85">
        <v>51</v>
      </c>
      <c r="AH15" s="85">
        <v>51.4</v>
      </c>
      <c r="AJ15" s="85"/>
      <c r="AK15" s="85"/>
      <c r="AL15" s="85"/>
      <c r="AM15" s="85"/>
    </row>
    <row r="16" spans="1:45" ht="24.75" customHeight="1" x14ac:dyDescent="0.25">
      <c r="D16" s="74" t="s">
        <v>116</v>
      </c>
      <c r="G16" s="75" t="s">
        <v>19</v>
      </c>
      <c r="H16" s="76"/>
      <c r="J16" s="77" t="e">
        <f>+(H16/GR)*100</f>
        <v>#DIV/0!</v>
      </c>
      <c r="K16" s="78" t="s">
        <v>11</v>
      </c>
      <c r="L16" s="79">
        <f>IF(OR($A$1&lt;1,$A$1&gt;7),0,HLOOKUP($A$1,TABLE,+AB16+1))</f>
        <v>0.8</v>
      </c>
      <c r="M16" s="80"/>
      <c r="N16" s="78" t="s">
        <v>12</v>
      </c>
      <c r="O16" s="80"/>
      <c r="P16" s="81" t="e">
        <f>IF(ISTEXT(+L16),"   N/A",ABS(+$L16-$J16))</f>
        <v>#DIV/0!</v>
      </c>
      <c r="Q16" s="60"/>
      <c r="R16" s="82"/>
      <c r="S16" s="82"/>
      <c r="Z16" s="1" t="s">
        <v>360</v>
      </c>
      <c r="AA16" s="83"/>
      <c r="AB16" s="84">
        <v>2</v>
      </c>
      <c r="AC16" s="85">
        <v>0.8</v>
      </c>
      <c r="AD16" s="85">
        <v>1.4</v>
      </c>
      <c r="AE16" s="85">
        <v>3.6</v>
      </c>
      <c r="AF16" s="85">
        <v>3</v>
      </c>
      <c r="AG16" s="85">
        <v>1.7</v>
      </c>
      <c r="AH16" s="85">
        <v>3.2</v>
      </c>
      <c r="AJ16" s="85"/>
      <c r="AK16" s="85"/>
      <c r="AL16" s="85"/>
      <c r="AM16" s="85"/>
    </row>
    <row r="17" spans="2:39" ht="24.75" customHeight="1" x14ac:dyDescent="0.25">
      <c r="D17" s="74" t="s">
        <v>117</v>
      </c>
      <c r="G17" s="75" t="s">
        <v>19</v>
      </c>
      <c r="H17" s="76">
        <v>0</v>
      </c>
      <c r="J17" s="77" t="e">
        <f>+(H17/GR)*100</f>
        <v>#DIV/0!</v>
      </c>
      <c r="K17" s="78" t="s">
        <v>11</v>
      </c>
      <c r="L17" s="79">
        <f>IF(OR($A$1&lt;1,$A$1&gt;7),0,HLOOKUP($A$1,TABLE,+AB17+1))</f>
        <v>50.2</v>
      </c>
      <c r="M17" s="80"/>
      <c r="N17" s="78" t="s">
        <v>12</v>
      </c>
      <c r="O17" s="80"/>
      <c r="P17" s="81" t="e">
        <f>IF(ISTEXT(+L17),"   N/A",ABS(+$L17-$J17))</f>
        <v>#DIV/0!</v>
      </c>
      <c r="Q17" s="60"/>
      <c r="R17" s="82"/>
      <c r="S17" s="82"/>
      <c r="Z17" s="1" t="s">
        <v>361</v>
      </c>
      <c r="AA17" s="83"/>
      <c r="AB17" s="84">
        <v>3</v>
      </c>
      <c r="AC17" s="87">
        <v>50.2</v>
      </c>
      <c r="AD17" s="87">
        <v>36.200000000000003</v>
      </c>
      <c r="AE17" s="87">
        <v>28.7</v>
      </c>
      <c r="AF17" s="87">
        <v>21.9</v>
      </c>
      <c r="AG17" s="87">
        <v>16.399999999999999</v>
      </c>
      <c r="AH17" s="87">
        <v>6.6</v>
      </c>
      <c r="AI17" s="761"/>
      <c r="AJ17" s="85"/>
      <c r="AK17" s="85"/>
      <c r="AL17" s="85"/>
      <c r="AM17" s="85"/>
    </row>
    <row r="18" spans="2:39" ht="24.75" customHeight="1" x14ac:dyDescent="0.25">
      <c r="D18" s="74" t="s">
        <v>118</v>
      </c>
      <c r="G18" s="75" t="s">
        <v>19</v>
      </c>
      <c r="H18" s="76">
        <v>0</v>
      </c>
      <c r="J18" s="77" t="e">
        <f>+(H18/GR)*100</f>
        <v>#DIV/0!</v>
      </c>
      <c r="K18" s="78" t="s">
        <v>11</v>
      </c>
      <c r="L18" s="79">
        <f>IF(OR($A$1&lt;1,$A$1&gt;7),0,HLOOKUP($A$1,TABLE,+AB18+1))</f>
        <v>6.5</v>
      </c>
      <c r="M18" s="80"/>
      <c r="N18" s="78" t="s">
        <v>12</v>
      </c>
      <c r="O18" s="80"/>
      <c r="P18" s="81" t="e">
        <f>IF(ISTEXT(+L18),"   N/A",ABS(+$L18-$J18))</f>
        <v>#DIV/0!</v>
      </c>
      <c r="Q18" s="60"/>
      <c r="R18" s="82" t="s">
        <v>20</v>
      </c>
      <c r="S18" s="82"/>
      <c r="Z18" s="1" t="s">
        <v>118</v>
      </c>
      <c r="AA18" s="83"/>
      <c r="AB18" s="84">
        <v>4</v>
      </c>
      <c r="AC18" s="87">
        <v>6.5</v>
      </c>
      <c r="AD18" s="87" t="s">
        <v>549</v>
      </c>
      <c r="AE18" s="87">
        <v>9.4</v>
      </c>
      <c r="AF18" s="87">
        <v>8.1999999999999993</v>
      </c>
      <c r="AG18" s="87">
        <v>7</v>
      </c>
      <c r="AH18" s="87">
        <v>6.8</v>
      </c>
      <c r="AI18" s="761"/>
      <c r="AJ18" s="85"/>
      <c r="AK18" s="85"/>
      <c r="AL18" s="85"/>
      <c r="AM18" s="85"/>
    </row>
    <row r="19" spans="2:39" ht="24.75" customHeight="1" x14ac:dyDescent="0.25">
      <c r="C19" s="69" t="s">
        <v>119</v>
      </c>
      <c r="D19" s="88"/>
      <c r="E19" s="88"/>
      <c r="F19" s="88"/>
      <c r="G19" s="88"/>
      <c r="H19" s="88"/>
      <c r="I19" s="88"/>
      <c r="J19" s="89"/>
      <c r="K19" s="89"/>
      <c r="L19" s="90"/>
      <c r="M19" s="89"/>
      <c r="N19" s="91"/>
      <c r="O19" s="89"/>
      <c r="P19" s="92"/>
      <c r="Q19" s="60"/>
      <c r="R19" s="93" t="s">
        <v>20</v>
      </c>
      <c r="S19" s="93"/>
      <c r="Z19" s="74" t="s">
        <v>362</v>
      </c>
      <c r="AA19" s="83"/>
      <c r="AB19" s="84">
        <v>5</v>
      </c>
      <c r="AC19" s="87">
        <v>1.3</v>
      </c>
      <c r="AD19" s="87">
        <v>4.0999999999999996</v>
      </c>
      <c r="AE19" s="85">
        <v>6.4</v>
      </c>
      <c r="AF19" s="87">
        <v>9.9</v>
      </c>
      <c r="AG19" s="87" t="s">
        <v>550</v>
      </c>
      <c r="AH19" s="87">
        <v>20.5</v>
      </c>
      <c r="AI19" s="761"/>
      <c r="AJ19" s="85"/>
      <c r="AK19" s="85"/>
      <c r="AL19" s="85"/>
      <c r="AM19" s="85"/>
    </row>
    <row r="20" spans="2:39" ht="24.75" customHeight="1" x14ac:dyDescent="0.25">
      <c r="D20" s="74" t="s">
        <v>226</v>
      </c>
      <c r="G20" s="75" t="s">
        <v>19</v>
      </c>
      <c r="H20" s="76">
        <v>0</v>
      </c>
      <c r="J20" s="77" t="e">
        <f>+(H20/GR)*100</f>
        <v>#DIV/0!</v>
      </c>
      <c r="K20" s="78" t="s">
        <v>11</v>
      </c>
      <c r="L20" s="79">
        <f>IF(OR($A$1&lt;1,$A$1&gt;7),0,HLOOKUP($A$1,TABLE,+AB19+1))</f>
        <v>1.3</v>
      </c>
      <c r="M20" s="80"/>
      <c r="N20" s="78" t="s">
        <v>12</v>
      </c>
      <c r="O20" s="80"/>
      <c r="P20" s="81" t="e">
        <f>IF(ISTEXT(+L20),"   N/A",ABS(+$L20-$J20))</f>
        <v>#DIV/0!</v>
      </c>
      <c r="Q20" s="60"/>
      <c r="R20" s="82"/>
      <c r="S20" s="82"/>
      <c r="Z20" s="74" t="s">
        <v>363</v>
      </c>
      <c r="AA20" s="83"/>
      <c r="AB20" s="84">
        <v>6</v>
      </c>
      <c r="AC20" s="85">
        <v>0.2</v>
      </c>
      <c r="AD20" s="85">
        <v>0.6</v>
      </c>
      <c r="AE20" s="85">
        <v>1.1000000000000001</v>
      </c>
      <c r="AF20" s="85">
        <v>3</v>
      </c>
      <c r="AG20" s="85">
        <v>5.8</v>
      </c>
      <c r="AH20" s="85">
        <v>7.5</v>
      </c>
      <c r="AJ20" s="85"/>
      <c r="AK20" s="85"/>
      <c r="AL20" s="85"/>
      <c r="AM20" s="85"/>
    </row>
    <row r="21" spans="2:39" ht="24.75" customHeight="1" x14ac:dyDescent="0.25">
      <c r="D21" s="74" t="s">
        <v>225</v>
      </c>
      <c r="G21" s="75" t="s">
        <v>19</v>
      </c>
      <c r="H21" s="76">
        <v>0</v>
      </c>
      <c r="J21" s="77" t="e">
        <f>+(H21/GR)*100</f>
        <v>#DIV/0!</v>
      </c>
      <c r="K21" s="78" t="s">
        <v>11</v>
      </c>
      <c r="L21" s="79">
        <f>IF(OR($A$1&lt;1,$A$1&gt;7),0,HLOOKUP($A$1,TABLE,+AB20+1))</f>
        <v>0.2</v>
      </c>
      <c r="M21" s="80"/>
      <c r="N21" s="78" t="s">
        <v>12</v>
      </c>
      <c r="O21" s="80"/>
      <c r="P21" s="81" t="e">
        <f>IF(ISTEXT(+L21),"   N/A",ABS(+$L21-$J21))</f>
        <v>#DIV/0!</v>
      </c>
      <c r="Q21" s="60"/>
      <c r="R21" s="82"/>
      <c r="S21" s="82"/>
      <c r="Z21" s="74" t="s">
        <v>364</v>
      </c>
      <c r="AA21" s="83"/>
      <c r="AB21" s="84">
        <v>7</v>
      </c>
      <c r="AC21" s="85">
        <v>1.8</v>
      </c>
      <c r="AD21" s="85">
        <v>4.3</v>
      </c>
      <c r="AE21" s="85">
        <v>1.6</v>
      </c>
      <c r="AF21" s="85">
        <v>1.4</v>
      </c>
      <c r="AG21" s="85">
        <v>1.3</v>
      </c>
      <c r="AH21" s="85">
        <v>1.6</v>
      </c>
      <c r="AJ21" s="85"/>
      <c r="AK21" s="85"/>
      <c r="AL21" s="85"/>
      <c r="AM21" s="85"/>
    </row>
    <row r="22" spans="2:39" ht="24.75" customHeight="1" x14ac:dyDescent="0.25">
      <c r="D22" s="74" t="s">
        <v>229</v>
      </c>
      <c r="G22" s="75" t="s">
        <v>19</v>
      </c>
      <c r="H22" s="76">
        <v>0</v>
      </c>
      <c r="J22" s="77" t="e">
        <f>+(H22/GR)*100</f>
        <v>#DIV/0!</v>
      </c>
      <c r="K22" s="78" t="s">
        <v>11</v>
      </c>
      <c r="L22" s="79">
        <f>IF(OR($A$1&lt;1,$A$1&gt;7),0,HLOOKUP($A$1,TABLE,+AB21+1))</f>
        <v>1.8</v>
      </c>
      <c r="M22" s="80"/>
      <c r="N22" s="78" t="s">
        <v>12</v>
      </c>
      <c r="O22" s="80"/>
      <c r="P22" s="81" t="e">
        <f>IF(ISTEXT(+L22),"   N/A",ABS(+$L22-$J22))</f>
        <v>#DIV/0!</v>
      </c>
      <c r="Q22" s="60"/>
      <c r="R22" s="82"/>
      <c r="S22" s="82"/>
      <c r="Z22" s="74" t="s">
        <v>120</v>
      </c>
      <c r="AA22" s="83"/>
      <c r="AB22" s="84">
        <v>8</v>
      </c>
      <c r="AC22" s="85">
        <v>0.7</v>
      </c>
      <c r="AD22" s="85">
        <v>0.1</v>
      </c>
      <c r="AE22" s="85">
        <v>0.5</v>
      </c>
      <c r="AF22" s="85">
        <v>0.5</v>
      </c>
      <c r="AG22" s="85">
        <v>1.3</v>
      </c>
      <c r="AH22" s="85">
        <v>1.6</v>
      </c>
      <c r="AJ22" s="85"/>
      <c r="AK22" s="85"/>
      <c r="AL22" s="85"/>
      <c r="AM22" s="85"/>
    </row>
    <row r="23" spans="2:39" ht="24.75" customHeight="1" x14ac:dyDescent="0.25">
      <c r="D23" s="74" t="s">
        <v>120</v>
      </c>
      <c r="G23" s="75" t="s">
        <v>19</v>
      </c>
      <c r="H23" s="76">
        <v>0</v>
      </c>
      <c r="J23" s="77" t="e">
        <f>+(H23/GR)*100</f>
        <v>#DIV/0!</v>
      </c>
      <c r="K23" s="78" t="s">
        <v>11</v>
      </c>
      <c r="L23" s="79">
        <f>IF(OR($A$1&lt;1,$A$1&gt;7),0,HLOOKUP($A$1,TABLE,+AB22+1))</f>
        <v>0.7</v>
      </c>
      <c r="M23" s="80"/>
      <c r="N23" s="78" t="s">
        <v>12</v>
      </c>
      <c r="O23" s="80"/>
      <c r="P23" s="81" t="e">
        <f>IF(ISTEXT(+L23),"   N/A",ABS(+$L23-$J23))</f>
        <v>#DIV/0!</v>
      </c>
      <c r="Q23" s="60"/>
      <c r="R23" s="82"/>
      <c r="S23" s="82"/>
      <c r="Z23" s="74" t="s">
        <v>179</v>
      </c>
      <c r="AA23" s="83"/>
      <c r="AB23" s="84">
        <v>9</v>
      </c>
      <c r="AC23" s="85">
        <v>0.1</v>
      </c>
      <c r="AD23" s="85">
        <v>0.5</v>
      </c>
      <c r="AE23" s="85">
        <v>0.3</v>
      </c>
      <c r="AF23" s="85">
        <v>0.5</v>
      </c>
      <c r="AG23" s="85">
        <v>0.5</v>
      </c>
      <c r="AH23" s="85">
        <v>0.3</v>
      </c>
      <c r="AJ23" s="85"/>
      <c r="AK23" s="85"/>
      <c r="AL23" s="85"/>
      <c r="AM23" s="85"/>
    </row>
    <row r="24" spans="2:39" ht="24.75" customHeight="1" x14ac:dyDescent="0.25">
      <c r="B24" s="94"/>
      <c r="C24" s="88"/>
      <c r="D24" s="88"/>
      <c r="E24" s="88"/>
      <c r="F24" s="88"/>
      <c r="G24" s="88"/>
      <c r="H24" s="88"/>
      <c r="I24" s="88"/>
      <c r="J24" s="88"/>
      <c r="K24" s="88"/>
      <c r="L24" s="95"/>
      <c r="M24" s="88"/>
      <c r="N24" s="88"/>
      <c r="O24" s="88"/>
      <c r="P24" s="88"/>
      <c r="Q24" s="60"/>
      <c r="R24" s="93"/>
      <c r="S24" s="93"/>
      <c r="Z24" s="74" t="s">
        <v>14</v>
      </c>
      <c r="AA24" s="83"/>
      <c r="AB24" s="84">
        <v>10</v>
      </c>
      <c r="AC24" s="85">
        <v>0.7</v>
      </c>
      <c r="AD24" s="85">
        <v>0.4</v>
      </c>
      <c r="AE24" s="85">
        <v>0.8</v>
      </c>
      <c r="AF24" s="85">
        <v>0.6</v>
      </c>
      <c r="AG24" s="85">
        <v>0.5</v>
      </c>
      <c r="AH24" s="85">
        <v>0.5</v>
      </c>
      <c r="AJ24" s="85"/>
      <c r="AK24" s="85"/>
      <c r="AL24" s="85"/>
      <c r="AM24" s="85"/>
    </row>
    <row r="25" spans="2:39" ht="24.75" customHeight="1" x14ac:dyDescent="0.25">
      <c r="D25" s="74" t="s">
        <v>55</v>
      </c>
      <c r="G25" s="75" t="s">
        <v>19</v>
      </c>
      <c r="H25" s="76">
        <v>0</v>
      </c>
      <c r="J25" s="77" t="e">
        <f>+(H25/GR)*100</f>
        <v>#DIV/0!</v>
      </c>
      <c r="K25" s="78" t="s">
        <v>11</v>
      </c>
      <c r="L25" s="79">
        <f>IF(OR($A$1&lt;1,$A$1&gt;7),0,HLOOKUP($A$1,TABLE,+AB23+1))</f>
        <v>0.1</v>
      </c>
      <c r="M25" s="80"/>
      <c r="N25" s="78" t="s">
        <v>12</v>
      </c>
      <c r="O25" s="80"/>
      <c r="P25" s="81" t="e">
        <f>IF(ISTEXT(+L25),"   N/A",ABS(+$L25-$J25))</f>
        <v>#DIV/0!</v>
      </c>
      <c r="Q25" s="60"/>
      <c r="R25" s="82"/>
      <c r="S25" s="82"/>
      <c r="Z25" s="1" t="s">
        <v>365</v>
      </c>
      <c r="AA25" s="83"/>
      <c r="AB25" s="84">
        <v>11</v>
      </c>
      <c r="AC25" s="85">
        <v>100</v>
      </c>
      <c r="AD25" s="85">
        <v>100</v>
      </c>
      <c r="AE25" s="85">
        <v>100</v>
      </c>
      <c r="AF25" s="85">
        <v>100</v>
      </c>
      <c r="AG25" s="85">
        <v>100</v>
      </c>
      <c r="AH25" s="85">
        <v>100</v>
      </c>
      <c r="AJ25" s="85"/>
      <c r="AK25" s="85"/>
      <c r="AL25" s="85"/>
      <c r="AM25" s="85"/>
    </row>
    <row r="26" spans="2:39" ht="24.75" customHeight="1" x14ac:dyDescent="0.25">
      <c r="D26" s="74" t="s">
        <v>14</v>
      </c>
      <c r="G26" s="75" t="s">
        <v>19</v>
      </c>
      <c r="H26" s="76">
        <v>0</v>
      </c>
      <c r="J26" s="77" t="e">
        <f>+(H26/GR)*100</f>
        <v>#DIV/0!</v>
      </c>
      <c r="K26" s="78" t="s">
        <v>11</v>
      </c>
      <c r="L26" s="79">
        <f>IF(OR($A$1&lt;1,$A$1&gt;7),0,HLOOKUP($A$1,TABLE,+AB24+1))</f>
        <v>0.7</v>
      </c>
      <c r="M26" s="80"/>
      <c r="N26" s="78" t="s">
        <v>12</v>
      </c>
      <c r="O26" s="80"/>
      <c r="P26" s="81" t="e">
        <f>IF(ISTEXT(+L26),"   N/A",ABS(+$L26-$J26))</f>
        <v>#DIV/0!</v>
      </c>
      <c r="Q26" s="60"/>
      <c r="R26" s="82"/>
      <c r="S26" s="82"/>
      <c r="Z26" s="1" t="s">
        <v>366</v>
      </c>
      <c r="AA26" s="83"/>
      <c r="AB26" s="84">
        <v>12</v>
      </c>
      <c r="AC26" s="85">
        <v>0</v>
      </c>
      <c r="AD26" s="85">
        <v>1.8</v>
      </c>
      <c r="AE26" s="85">
        <v>0.1</v>
      </c>
      <c r="AF26" s="85">
        <v>0.3</v>
      </c>
      <c r="AG26" s="85">
        <v>0.7</v>
      </c>
      <c r="AH26" s="85">
        <v>1.4</v>
      </c>
      <c r="AJ26" s="85"/>
      <c r="AK26" s="85"/>
      <c r="AL26" s="85"/>
      <c r="AM26" s="85"/>
    </row>
    <row r="27" spans="2:39" ht="24.75" customHeight="1" x14ac:dyDescent="0.25">
      <c r="B27" s="94"/>
      <c r="C27" s="88"/>
      <c r="D27" s="88"/>
      <c r="E27" s="88"/>
      <c r="F27" s="88"/>
      <c r="G27" s="88"/>
      <c r="H27" s="88"/>
      <c r="I27" s="88"/>
      <c r="J27" s="88"/>
      <c r="K27" s="88"/>
      <c r="L27" s="95"/>
      <c r="M27" s="88"/>
      <c r="N27" s="88"/>
      <c r="O27" s="88"/>
      <c r="P27" s="88"/>
      <c r="Q27" s="60"/>
      <c r="R27" s="93"/>
      <c r="S27" s="93"/>
      <c r="W27" s="96"/>
      <c r="X27" s="96"/>
      <c r="Z27" s="1" t="s">
        <v>367</v>
      </c>
      <c r="AA27" s="83"/>
      <c r="AB27" s="84">
        <v>13</v>
      </c>
      <c r="AC27" s="85">
        <v>100</v>
      </c>
      <c r="AD27" s="85">
        <v>98.2</v>
      </c>
      <c r="AE27" s="85">
        <v>99.9</v>
      </c>
      <c r="AF27" s="85">
        <v>99.7</v>
      </c>
      <c r="AG27" s="85">
        <v>99.3</v>
      </c>
      <c r="AH27" s="85">
        <v>98.6</v>
      </c>
      <c r="AJ27" s="85"/>
      <c r="AK27" s="85"/>
      <c r="AL27" s="85"/>
      <c r="AM27" s="85"/>
    </row>
    <row r="28" spans="2:39" ht="24.75" customHeight="1" x14ac:dyDescent="0.25">
      <c r="C28" s="74" t="s">
        <v>15</v>
      </c>
      <c r="D28" s="8" t="s">
        <v>16</v>
      </c>
      <c r="E28" s="31"/>
      <c r="F28" s="31"/>
      <c r="G28" s="97" t="s">
        <v>19</v>
      </c>
      <c r="H28" s="98">
        <f>+SUM(H15:H26)</f>
        <v>0</v>
      </c>
      <c r="I28" s="3"/>
      <c r="J28" s="77" t="e">
        <f>+(H28/GR)*100</f>
        <v>#DIV/0!</v>
      </c>
      <c r="K28" s="78" t="s">
        <v>11</v>
      </c>
      <c r="L28" s="79">
        <f>IF(OR($A$1&lt;1,$A$1&gt;7),0,HLOOKUP($A$1,TABLE,+AB25+1))</f>
        <v>100</v>
      </c>
      <c r="M28" s="80"/>
      <c r="N28" s="78" t="s">
        <v>12</v>
      </c>
      <c r="O28" s="80"/>
      <c r="P28" s="81" t="e">
        <f>IF(ISTEXT(+L28),"   N/A",ABS(+$L28-$J28))</f>
        <v>#DIV/0!</v>
      </c>
      <c r="Q28" s="60"/>
      <c r="R28" s="82"/>
      <c r="S28" s="82"/>
      <c r="W28" s="96"/>
      <c r="X28" s="96"/>
      <c r="Z28" s="74" t="s">
        <v>52</v>
      </c>
      <c r="AA28" s="83"/>
      <c r="AB28" s="84">
        <v>14</v>
      </c>
      <c r="AC28" s="85">
        <v>4.2</v>
      </c>
      <c r="AD28" s="85">
        <v>3.1</v>
      </c>
      <c r="AE28" s="85">
        <v>3.7</v>
      </c>
      <c r="AF28" s="85">
        <v>3.3</v>
      </c>
      <c r="AG28" s="85">
        <v>2.9</v>
      </c>
      <c r="AH28" s="85">
        <v>2.4</v>
      </c>
    </row>
    <row r="29" spans="2:39" ht="24.75" customHeight="1" x14ac:dyDescent="0.25">
      <c r="D29" s="74" t="s">
        <v>220</v>
      </c>
      <c r="G29" s="75" t="s">
        <v>19</v>
      </c>
      <c r="H29" s="76">
        <v>0</v>
      </c>
      <c r="J29" s="77" t="e">
        <f>+(H29/GR)*100</f>
        <v>#DIV/0!</v>
      </c>
      <c r="K29" s="78" t="s">
        <v>11</v>
      </c>
      <c r="L29" s="79">
        <f>IF(OR($A$1&lt;1,$A$1&gt;7),0,HLOOKUP($A$1,TABLE,+AB26+1))</f>
        <v>0</v>
      </c>
      <c r="M29" s="80"/>
      <c r="N29" s="78" t="s">
        <v>12</v>
      </c>
      <c r="O29" s="80"/>
      <c r="P29" s="81" t="e">
        <f>IF(ISTEXT(+L29),"   N/A",ABS(+$L29-$J29))</f>
        <v>#DIV/0!</v>
      </c>
      <c r="Q29" s="60"/>
      <c r="R29" s="82"/>
      <c r="S29" s="82"/>
      <c r="Z29" s="74" t="s">
        <v>128</v>
      </c>
      <c r="AA29" s="83"/>
      <c r="AB29" s="84">
        <v>15</v>
      </c>
      <c r="AC29" s="85">
        <v>21.6</v>
      </c>
      <c r="AD29" s="85">
        <v>9.9</v>
      </c>
      <c r="AE29" s="85">
        <v>21.3</v>
      </c>
      <c r="AF29" s="85">
        <v>14.9</v>
      </c>
      <c r="AG29" s="85">
        <v>8.5</v>
      </c>
      <c r="AH29" s="85">
        <v>10.7</v>
      </c>
    </row>
    <row r="30" spans="2:39" ht="24.75" customHeight="1" x14ac:dyDescent="0.25">
      <c r="C30" s="74" t="s">
        <v>15</v>
      </c>
      <c r="D30" s="8" t="s">
        <v>17</v>
      </c>
      <c r="E30" s="31"/>
      <c r="F30" s="31"/>
      <c r="G30" s="97" t="s">
        <v>19</v>
      </c>
      <c r="H30" s="98">
        <f>+H28-H29</f>
        <v>0</v>
      </c>
      <c r="I30" s="3"/>
      <c r="J30" s="77" t="e">
        <f>+(H30/GR)*100</f>
        <v>#DIV/0!</v>
      </c>
      <c r="K30" s="78" t="s">
        <v>11</v>
      </c>
      <c r="L30" s="79">
        <f>IF(OR($A$1&lt;1,$A$1&gt;7),0,HLOOKUP($A$1,TABLE,+AB27+1))</f>
        <v>100</v>
      </c>
      <c r="M30" s="80"/>
      <c r="N30" s="78" t="s">
        <v>12</v>
      </c>
      <c r="O30" s="80"/>
      <c r="P30" s="81" t="e">
        <f>IF(ISTEXT(+L30),"   N/A",ABS(+$L30-$J30))</f>
        <v>#DIV/0!</v>
      </c>
      <c r="Q30" s="60"/>
      <c r="R30" s="82"/>
      <c r="S30" s="82"/>
      <c r="W30" s="96"/>
      <c r="X30" s="96"/>
      <c r="Y30" s="83"/>
      <c r="Z30" s="74" t="s">
        <v>129</v>
      </c>
      <c r="AA30" s="83"/>
      <c r="AB30" s="84">
        <v>16</v>
      </c>
      <c r="AC30" s="85">
        <v>0.2</v>
      </c>
      <c r="AD30" s="85">
        <v>1</v>
      </c>
      <c r="AE30" s="85">
        <v>0.5</v>
      </c>
      <c r="AF30" s="85">
        <v>0.4</v>
      </c>
      <c r="AG30" s="85">
        <v>0</v>
      </c>
      <c r="AH30" s="85">
        <v>0.5</v>
      </c>
    </row>
    <row r="31" spans="2:39" ht="24.75" customHeight="1" x14ac:dyDescent="0.25">
      <c r="B31" s="94"/>
      <c r="C31" s="88"/>
      <c r="D31" s="88"/>
      <c r="E31" s="88"/>
      <c r="F31" s="88"/>
      <c r="G31" s="99"/>
      <c r="H31" s="99"/>
      <c r="I31" s="99"/>
      <c r="J31" s="100"/>
      <c r="K31" s="89"/>
      <c r="L31" s="90"/>
      <c r="M31" s="89"/>
      <c r="N31" s="91"/>
      <c r="O31" s="89"/>
      <c r="P31" s="92"/>
      <c r="Q31" s="60"/>
      <c r="R31" s="93"/>
      <c r="S31" s="93"/>
      <c r="W31" s="96"/>
      <c r="X31" s="96"/>
      <c r="Z31" s="74" t="s">
        <v>130</v>
      </c>
      <c r="AA31" s="83"/>
      <c r="AB31" s="84">
        <v>17</v>
      </c>
      <c r="AC31" s="85">
        <v>12.9</v>
      </c>
      <c r="AD31" s="85">
        <v>12.1</v>
      </c>
      <c r="AE31" s="85">
        <v>13.6</v>
      </c>
      <c r="AF31" s="85">
        <v>14.3</v>
      </c>
      <c r="AG31" s="85">
        <v>13</v>
      </c>
      <c r="AH31" s="85">
        <v>10.4</v>
      </c>
    </row>
    <row r="32" spans="2:39" ht="24.75" customHeight="1" x14ac:dyDescent="0.25">
      <c r="C32" s="31"/>
      <c r="D32" s="31"/>
      <c r="E32" s="31"/>
      <c r="F32" s="31"/>
      <c r="G32" s="31"/>
      <c r="H32" s="101"/>
      <c r="I32" s="31"/>
      <c r="J32" s="102"/>
      <c r="K32" s="103"/>
      <c r="L32" s="844"/>
      <c r="M32" s="844"/>
      <c r="N32" s="844"/>
      <c r="O32" s="31"/>
      <c r="P32" s="104"/>
      <c r="Q32" s="105"/>
      <c r="R32" s="106"/>
      <c r="S32" s="93"/>
      <c r="W32" s="96"/>
      <c r="X32" s="96"/>
      <c r="Z32" s="74" t="s">
        <v>126</v>
      </c>
      <c r="AA32" s="83"/>
      <c r="AB32" s="84">
        <v>18</v>
      </c>
      <c r="AC32" s="85">
        <v>44.5</v>
      </c>
      <c r="AD32" s="85">
        <v>25.7</v>
      </c>
      <c r="AE32" s="85">
        <v>36.1</v>
      </c>
      <c r="AF32" s="85">
        <v>37.299999999999997</v>
      </c>
      <c r="AG32" s="85">
        <v>33.1</v>
      </c>
      <c r="AH32" s="85">
        <v>29.1</v>
      </c>
    </row>
    <row r="33" spans="3:45" s="10" customFormat="1" ht="24.75" customHeight="1" x14ac:dyDescent="0.25">
      <c r="C33" s="61" t="s">
        <v>96</v>
      </c>
      <c r="D33" s="62"/>
      <c r="E33" s="62"/>
      <c r="F33" s="62"/>
      <c r="G33" s="63"/>
      <c r="H33" s="63"/>
      <c r="I33" s="63"/>
      <c r="J33" s="62"/>
      <c r="K33" s="107"/>
      <c r="L33" s="64"/>
      <c r="M33" s="62"/>
      <c r="N33" s="62"/>
      <c r="O33" s="62"/>
      <c r="P33" s="108"/>
      <c r="Q33" s="70"/>
      <c r="R33" s="109"/>
      <c r="S33" s="109"/>
      <c r="U33" s="11"/>
      <c r="V33" s="11"/>
      <c r="W33" s="110"/>
      <c r="X33" s="110"/>
      <c r="Z33" s="74" t="s">
        <v>127</v>
      </c>
      <c r="AB33" s="84">
        <v>19</v>
      </c>
      <c r="AC33" s="85">
        <v>1.1000000000000001</v>
      </c>
      <c r="AD33" s="85">
        <v>1.6</v>
      </c>
      <c r="AE33" s="85">
        <v>1.7</v>
      </c>
      <c r="AF33" s="85">
        <v>2.4</v>
      </c>
      <c r="AG33" s="85">
        <v>0.1</v>
      </c>
      <c r="AH33" s="85">
        <v>2.9</v>
      </c>
      <c r="AI33" s="757"/>
      <c r="AJ33" s="757"/>
      <c r="AK33" s="757"/>
      <c r="AL33" s="757"/>
      <c r="AM33" s="757"/>
      <c r="AN33" s="757"/>
      <c r="AO33" s="757"/>
      <c r="AP33" s="757"/>
      <c r="AQ33" s="757"/>
      <c r="AR33" s="757"/>
      <c r="AS33" s="757"/>
    </row>
    <row r="34" spans="3:45" ht="24.75" customHeight="1" x14ac:dyDescent="0.25">
      <c r="D34" s="1" t="s">
        <v>52</v>
      </c>
      <c r="G34" s="75" t="s">
        <v>19</v>
      </c>
      <c r="H34" s="76">
        <v>0</v>
      </c>
      <c r="J34" s="77" t="e">
        <f>+(H34/$H$7)*100</f>
        <v>#DIV/0!</v>
      </c>
      <c r="K34" s="111" t="s">
        <v>11</v>
      </c>
      <c r="L34" s="112">
        <f t="shared" ref="L34:L39" si="0">IF(OR($A$1&lt;1,$A$1&gt;7),0,HLOOKUP($A$1,TABLE,+AB28+1))</f>
        <v>4.2</v>
      </c>
      <c r="N34" s="1" t="s">
        <v>12</v>
      </c>
      <c r="P34" s="81" t="e">
        <f t="shared" ref="P34:P39" si="1">IF(ISTEXT(+L34),"   N/A",ABS(+$L34-$J34))</f>
        <v>#DIV/0!</v>
      </c>
      <c r="Q34" s="60"/>
      <c r="R34" s="82"/>
      <c r="S34" s="82"/>
      <c r="W34" s="96"/>
      <c r="X34" s="96"/>
      <c r="Y34" s="83"/>
      <c r="Z34" s="74" t="s">
        <v>53</v>
      </c>
      <c r="AA34" s="83"/>
      <c r="AB34" s="84">
        <v>20</v>
      </c>
      <c r="AC34" s="85">
        <v>0</v>
      </c>
      <c r="AD34" s="85">
        <v>9.1</v>
      </c>
      <c r="AE34" s="85">
        <v>10.6</v>
      </c>
      <c r="AF34" s="85">
        <v>21.7</v>
      </c>
      <c r="AG34" s="85">
        <v>16.7</v>
      </c>
      <c r="AH34" s="85">
        <v>43.6</v>
      </c>
    </row>
    <row r="35" spans="3:45" ht="24.75" customHeight="1" x14ac:dyDescent="0.25">
      <c r="D35" s="1" t="s">
        <v>128</v>
      </c>
      <c r="F35" s="113"/>
      <c r="G35" s="114"/>
      <c r="H35" s="115"/>
      <c r="J35" s="116"/>
      <c r="K35" s="111"/>
      <c r="L35" s="112">
        <f t="shared" si="0"/>
        <v>21.6</v>
      </c>
      <c r="N35" s="1" t="s">
        <v>12</v>
      </c>
      <c r="P35" s="81">
        <f t="shared" si="1"/>
        <v>21.6</v>
      </c>
      <c r="Q35" s="60"/>
      <c r="R35" s="82"/>
      <c r="S35" s="82"/>
      <c r="W35" s="96"/>
      <c r="X35" s="96"/>
      <c r="Y35" s="83"/>
      <c r="Z35" s="74" t="s">
        <v>54</v>
      </c>
      <c r="AA35" s="83"/>
      <c r="AB35" s="84">
        <v>21</v>
      </c>
      <c r="AC35" s="180">
        <v>300000</v>
      </c>
      <c r="AD35" s="180">
        <v>104708</v>
      </c>
      <c r="AE35" s="180">
        <v>122498</v>
      </c>
      <c r="AF35" s="180">
        <v>577293</v>
      </c>
      <c r="AG35" s="180">
        <v>1361403</v>
      </c>
      <c r="AH35" s="180">
        <v>2896718</v>
      </c>
    </row>
    <row r="36" spans="3:45" ht="24.75" customHeight="1" x14ac:dyDescent="0.25">
      <c r="D36" s="1" t="s">
        <v>129</v>
      </c>
      <c r="F36" s="113"/>
      <c r="G36" s="114"/>
      <c r="H36" s="115"/>
      <c r="J36" s="116"/>
      <c r="K36" s="111"/>
      <c r="L36" s="112">
        <f t="shared" si="0"/>
        <v>0.2</v>
      </c>
      <c r="N36" s="1" t="s">
        <v>12</v>
      </c>
      <c r="P36" s="81">
        <f t="shared" si="1"/>
        <v>0.2</v>
      </c>
      <c r="Q36" s="117"/>
      <c r="R36" s="82"/>
      <c r="S36" s="82"/>
      <c r="W36" s="96"/>
      <c r="X36" s="96"/>
      <c r="Z36" s="74" t="s">
        <v>369</v>
      </c>
      <c r="AA36" s="168" t="s">
        <v>376</v>
      </c>
      <c r="AB36" s="84">
        <v>22</v>
      </c>
      <c r="AC36" s="169">
        <v>5.8945999999999998E-2</v>
      </c>
      <c r="AD36" s="169">
        <v>6.2866000000000005E-2</v>
      </c>
      <c r="AE36" s="169">
        <v>0.13036800000000001</v>
      </c>
      <c r="AF36" s="169">
        <v>0.232375</v>
      </c>
      <c r="AG36" s="169">
        <v>0.325069</v>
      </c>
      <c r="AH36" s="169">
        <v>0.45014399999999999</v>
      </c>
    </row>
    <row r="37" spans="3:45" ht="24.75" customHeight="1" x14ac:dyDescent="0.25">
      <c r="D37" s="1" t="s">
        <v>130</v>
      </c>
      <c r="G37" s="75" t="s">
        <v>19</v>
      </c>
      <c r="H37" s="76">
        <v>0</v>
      </c>
      <c r="J37" s="77" t="e">
        <f>+(H37/$H$7)*100</f>
        <v>#DIV/0!</v>
      </c>
      <c r="K37" s="111" t="s">
        <v>11</v>
      </c>
      <c r="L37" s="112">
        <f t="shared" si="0"/>
        <v>12.9</v>
      </c>
      <c r="N37" s="118" t="s">
        <v>12</v>
      </c>
      <c r="P37" s="81" t="e">
        <f t="shared" si="1"/>
        <v>#DIV/0!</v>
      </c>
      <c r="Q37" s="117"/>
      <c r="R37" s="82"/>
      <c r="S37" s="82"/>
      <c r="W37" s="96"/>
      <c r="X37" s="96"/>
      <c r="Y37" s="83"/>
      <c r="Z37" s="74" t="s">
        <v>371</v>
      </c>
      <c r="AA37" s="168" t="s">
        <v>376</v>
      </c>
      <c r="AB37" s="84">
        <v>23</v>
      </c>
      <c r="AC37" s="85">
        <v>0.55555600000000005</v>
      </c>
      <c r="AD37" s="85">
        <v>0.83333299999999999</v>
      </c>
      <c r="AE37" s="85">
        <v>2.9285709999999998</v>
      </c>
      <c r="AF37" s="85">
        <v>10.177778</v>
      </c>
      <c r="AG37" s="85">
        <v>30.583333</v>
      </c>
      <c r="AH37" s="85">
        <v>117.641026</v>
      </c>
    </row>
    <row r="38" spans="3:45" ht="24.75" customHeight="1" x14ac:dyDescent="0.25">
      <c r="D38" s="1" t="s">
        <v>126</v>
      </c>
      <c r="F38" s="113"/>
      <c r="G38" s="114"/>
      <c r="H38" s="115"/>
      <c r="J38" s="116"/>
      <c r="K38" s="111"/>
      <c r="L38" s="112">
        <f t="shared" si="0"/>
        <v>44.5</v>
      </c>
      <c r="N38" s="118" t="s">
        <v>12</v>
      </c>
      <c r="P38" s="81">
        <f t="shared" si="1"/>
        <v>44.5</v>
      </c>
      <c r="Q38" s="117"/>
      <c r="R38" s="82"/>
      <c r="S38" s="82"/>
      <c r="W38" s="96"/>
      <c r="X38" s="96"/>
      <c r="Y38" s="83"/>
      <c r="Z38" s="74" t="s">
        <v>372</v>
      </c>
      <c r="AA38" s="168" t="s">
        <v>376</v>
      </c>
      <c r="AB38" s="84">
        <v>24</v>
      </c>
      <c r="AC38" s="85">
        <v>29176.087406999999</v>
      </c>
      <c r="AD38" s="85">
        <v>63614.013666999999</v>
      </c>
      <c r="AE38" s="85">
        <v>273565.19075000001</v>
      </c>
      <c r="AF38" s="85">
        <v>1034818.450302</v>
      </c>
      <c r="AG38" s="85">
        <v>3280458.4933369998</v>
      </c>
      <c r="AH38" s="85">
        <v>14938010.846905001</v>
      </c>
    </row>
    <row r="39" spans="3:45" ht="24.75" customHeight="1" x14ac:dyDescent="0.25">
      <c r="D39" s="1" t="s">
        <v>127</v>
      </c>
      <c r="F39" s="113"/>
      <c r="G39" s="114"/>
      <c r="H39" s="115"/>
      <c r="J39" s="116"/>
      <c r="K39" s="111"/>
      <c r="L39" s="112">
        <f t="shared" si="0"/>
        <v>1.1000000000000001</v>
      </c>
      <c r="N39" s="118" t="s">
        <v>12</v>
      </c>
      <c r="P39" s="81">
        <f t="shared" si="1"/>
        <v>1.1000000000000001</v>
      </c>
      <c r="Q39" s="117"/>
      <c r="R39" s="82"/>
      <c r="S39" s="82"/>
      <c r="W39" s="96"/>
      <c r="X39" s="96"/>
      <c r="Z39" s="74" t="s">
        <v>261</v>
      </c>
      <c r="AA39" s="168" t="s">
        <v>376</v>
      </c>
      <c r="AB39" s="84">
        <v>25</v>
      </c>
      <c r="AC39" s="85">
        <v>20666.348951</v>
      </c>
      <c r="AD39" s="85">
        <v>31945.298222000001</v>
      </c>
      <c r="AE39" s="85">
        <v>68691.609735999999</v>
      </c>
      <c r="AF39" s="85">
        <v>94080.535000999997</v>
      </c>
      <c r="AG39" s="85">
        <v>101266.332962</v>
      </c>
      <c r="AH39" s="85">
        <v>120999.21533799999</v>
      </c>
    </row>
    <row r="40" spans="3:45" ht="24.75" customHeight="1" x14ac:dyDescent="0.25">
      <c r="D40" s="74"/>
      <c r="F40" s="113"/>
      <c r="G40" s="113"/>
      <c r="H40" s="113"/>
      <c r="J40" s="111"/>
      <c r="K40" s="111"/>
      <c r="L40" s="112"/>
      <c r="N40" s="118"/>
      <c r="P40" s="81"/>
      <c r="Q40" s="60"/>
      <c r="R40" s="119"/>
      <c r="S40" s="119"/>
      <c r="W40" s="96"/>
      <c r="X40" s="96"/>
      <c r="Z40" s="74" t="s">
        <v>369</v>
      </c>
      <c r="AA40" s="168" t="s">
        <v>377</v>
      </c>
      <c r="AB40" s="84">
        <v>26</v>
      </c>
      <c r="AC40" s="169">
        <v>5.6096E-2</v>
      </c>
      <c r="AD40" s="169">
        <v>9.9553000000000003E-2</v>
      </c>
      <c r="AE40" s="169">
        <v>0.11674900000000001</v>
      </c>
      <c r="AF40" s="169">
        <v>0.13584299999999999</v>
      </c>
      <c r="AG40" s="169">
        <v>0.15384400000000001</v>
      </c>
      <c r="AH40" s="169">
        <v>0.159473</v>
      </c>
      <c r="AI40" s="761"/>
    </row>
    <row r="41" spans="3:45" ht="24.75" customHeight="1" x14ac:dyDescent="0.25">
      <c r="C41" s="120" t="s">
        <v>97</v>
      </c>
      <c r="D41" s="113"/>
      <c r="E41" s="113"/>
      <c r="F41" s="113"/>
      <c r="G41" s="121"/>
      <c r="H41" s="121"/>
      <c r="I41" s="121"/>
      <c r="J41" s="121"/>
      <c r="K41" s="121"/>
      <c r="L41" s="122"/>
      <c r="M41" s="113"/>
      <c r="N41" s="113"/>
      <c r="O41" s="121"/>
      <c r="P41" s="123"/>
      <c r="Q41" s="117"/>
      <c r="R41" s="93"/>
      <c r="S41" s="93"/>
      <c r="W41" s="96"/>
      <c r="X41" s="96"/>
      <c r="Y41" s="83"/>
      <c r="Z41" s="74" t="s">
        <v>371</v>
      </c>
      <c r="AA41" s="168" t="s">
        <v>377</v>
      </c>
      <c r="AB41" s="84">
        <v>27</v>
      </c>
      <c r="AC41" s="85">
        <v>1.3703700000000001</v>
      </c>
      <c r="AD41" s="85">
        <v>3.6666669999999999</v>
      </c>
      <c r="AE41" s="85">
        <v>7.2142860000000004</v>
      </c>
      <c r="AF41" s="85">
        <v>17.333333</v>
      </c>
      <c r="AG41" s="85">
        <v>43.916666999999997</v>
      </c>
      <c r="AH41" s="85">
        <v>134.82051300000001</v>
      </c>
      <c r="AI41" s="761"/>
    </row>
    <row r="42" spans="3:45" ht="24.75" customHeight="1" x14ac:dyDescent="0.25">
      <c r="D42" s="1" t="s">
        <v>53</v>
      </c>
      <c r="J42" s="116"/>
      <c r="K42" s="111"/>
      <c r="L42" s="112">
        <f>IF(OR($A$1&lt;1,$A$1&gt;7),0,HLOOKUP($A$1,TABLE,+AB34+1))</f>
        <v>0</v>
      </c>
      <c r="N42" s="118" t="s">
        <v>12</v>
      </c>
      <c r="P42" s="81">
        <f>IF(ISTEXT(+L42),"   N/A",ABS(+$L42-$J42))</f>
        <v>0</v>
      </c>
      <c r="Q42" s="60"/>
      <c r="R42" s="82"/>
      <c r="S42" s="82"/>
      <c r="W42" s="96"/>
      <c r="X42" s="96"/>
      <c r="Y42" s="83"/>
      <c r="Z42" s="74" t="s">
        <v>372</v>
      </c>
      <c r="AA42" s="168" t="s">
        <v>377</v>
      </c>
      <c r="AB42" s="84">
        <v>28</v>
      </c>
      <c r="AC42" s="85">
        <v>28596.105555999999</v>
      </c>
      <c r="AD42" s="85">
        <v>89239.903667000006</v>
      </c>
      <c r="AE42" s="85">
        <v>235414.15426700001</v>
      </c>
      <c r="AF42" s="85">
        <v>591288.64339800004</v>
      </c>
      <c r="AG42" s="85">
        <v>1541049.8810680001</v>
      </c>
      <c r="AH42" s="85">
        <v>4706180.6279950002</v>
      </c>
    </row>
    <row r="43" spans="3:45" ht="24.75" customHeight="1" x14ac:dyDescent="0.25">
      <c r="D43" s="1" t="s">
        <v>54</v>
      </c>
      <c r="G43" s="75" t="s">
        <v>19</v>
      </c>
      <c r="H43" s="76">
        <v>0</v>
      </c>
      <c r="J43" s="116"/>
      <c r="K43" s="111"/>
      <c r="L43" s="124">
        <f>IF(OR($A$1&lt;1,$A$1&gt;7),0,HLOOKUP($A$1,TABLE,+AB35+1))</f>
        <v>300000</v>
      </c>
      <c r="N43" s="118" t="s">
        <v>12</v>
      </c>
      <c r="P43" s="125">
        <f>IF(ISTEXT(+L43),"   N/A",ABS(+$L43-$J43))</f>
        <v>300000</v>
      </c>
      <c r="Q43" s="60"/>
      <c r="R43" s="82"/>
      <c r="S43" s="82"/>
      <c r="W43" s="96"/>
      <c r="X43" s="96"/>
      <c r="Y43" s="83"/>
      <c r="Z43" s="74" t="s">
        <v>261</v>
      </c>
      <c r="AA43" s="168" t="s">
        <v>377</v>
      </c>
      <c r="AB43" s="84">
        <v>29</v>
      </c>
      <c r="AC43" s="85">
        <v>11941.297266</v>
      </c>
      <c r="AD43" s="85">
        <v>23065.799338000001</v>
      </c>
      <c r="AE43" s="85">
        <v>31000.791057999999</v>
      </c>
      <c r="AF43" s="85">
        <v>32930.396251999999</v>
      </c>
      <c r="AG43" s="85">
        <v>34034.345947000002</v>
      </c>
      <c r="AH43" s="85">
        <v>34895.235153000001</v>
      </c>
    </row>
    <row r="44" spans="3:45" ht="24.75" customHeight="1" x14ac:dyDescent="0.25">
      <c r="J44" s="126"/>
      <c r="K44" s="111"/>
      <c r="L44" s="124"/>
      <c r="N44" s="118"/>
      <c r="P44" s="125"/>
      <c r="Q44" s="60"/>
      <c r="R44" s="119"/>
      <c r="S44" s="119"/>
      <c r="W44" s="96"/>
      <c r="X44" s="96"/>
      <c r="Y44" s="83"/>
      <c r="Z44" s="74" t="s">
        <v>369</v>
      </c>
      <c r="AA44" s="168" t="s">
        <v>373</v>
      </c>
      <c r="AB44" s="84">
        <v>30</v>
      </c>
      <c r="AC44" s="169">
        <v>0.12667999999999999</v>
      </c>
      <c r="AD44" s="169">
        <v>0.19609399999999999</v>
      </c>
      <c r="AE44" s="169">
        <v>0.17949799999999999</v>
      </c>
      <c r="AF44" s="169">
        <v>0.191354</v>
      </c>
      <c r="AG44" s="169">
        <v>0.17971100000000001</v>
      </c>
      <c r="AH44" s="169">
        <v>0.170514</v>
      </c>
    </row>
    <row r="45" spans="3:45" ht="24.75" customHeight="1" x14ac:dyDescent="0.25">
      <c r="C45" s="61" t="s">
        <v>258</v>
      </c>
      <c r="G45" s="3"/>
      <c r="H45" s="3"/>
      <c r="I45" s="3"/>
      <c r="J45" s="127"/>
      <c r="K45" s="80"/>
      <c r="L45" s="112"/>
      <c r="M45" s="80"/>
      <c r="N45" s="78"/>
      <c r="O45" s="80"/>
      <c r="P45" s="81"/>
      <c r="Q45" s="60"/>
      <c r="R45" s="119"/>
      <c r="S45" s="119"/>
      <c r="W45" s="96"/>
      <c r="X45" s="96"/>
      <c r="Z45" s="74" t="s">
        <v>371</v>
      </c>
      <c r="AA45" s="168" t="s">
        <v>373</v>
      </c>
      <c r="AB45" s="84">
        <v>31</v>
      </c>
      <c r="AC45" s="85">
        <v>4.8148150000000003</v>
      </c>
      <c r="AD45" s="85">
        <v>12.6</v>
      </c>
      <c r="AE45" s="85">
        <v>22.595237999999998</v>
      </c>
      <c r="AF45" s="85">
        <v>50.733333000000002</v>
      </c>
      <c r="AG45" s="85">
        <v>113.194444</v>
      </c>
      <c r="AH45" s="85">
        <v>304</v>
      </c>
    </row>
    <row r="46" spans="3:45" ht="24.75" customHeight="1" x14ac:dyDescent="0.25">
      <c r="C46" s="23" t="s">
        <v>231</v>
      </c>
      <c r="R46" s="128"/>
      <c r="S46" s="128"/>
      <c r="W46" s="96"/>
      <c r="X46" s="96"/>
      <c r="Z46" s="74" t="s">
        <v>372</v>
      </c>
      <c r="AA46" s="168" t="s">
        <v>373</v>
      </c>
      <c r="AB46" s="84">
        <v>32</v>
      </c>
      <c r="AC46" s="87">
        <v>47993.760000000002</v>
      </c>
      <c r="AD46" s="87">
        <v>161726.26833300001</v>
      </c>
      <c r="AE46" s="85">
        <v>332626.56670000002</v>
      </c>
      <c r="AF46" s="85">
        <v>778383.24236399995</v>
      </c>
      <c r="AG46" s="85">
        <v>1754879.3673960001</v>
      </c>
      <c r="AH46" s="85">
        <v>4793645.7883569999</v>
      </c>
      <c r="AI46" s="761"/>
    </row>
    <row r="47" spans="3:45" ht="24.75" customHeight="1" x14ac:dyDescent="0.25">
      <c r="C47" s="32" t="s">
        <v>358</v>
      </c>
      <c r="L47" s="112"/>
      <c r="N47" s="74"/>
      <c r="P47" s="129"/>
      <c r="Q47" s="60"/>
      <c r="R47" s="93"/>
      <c r="S47" s="93"/>
      <c r="W47" s="96"/>
      <c r="X47" s="96"/>
      <c r="Y47" s="83"/>
      <c r="Z47" s="74" t="s">
        <v>261</v>
      </c>
      <c r="AA47" s="168" t="s">
        <v>373</v>
      </c>
      <c r="AB47" s="84">
        <v>33</v>
      </c>
      <c r="AC47" s="87">
        <v>9635.5386159999998</v>
      </c>
      <c r="AD47" s="87">
        <v>13173.103514</v>
      </c>
      <c r="AE47" s="85">
        <v>14543.966559</v>
      </c>
      <c r="AF47" s="85">
        <v>15346.790069999999</v>
      </c>
      <c r="AG47" s="85">
        <v>15040.095346</v>
      </c>
      <c r="AH47" s="85">
        <v>15868.536470999999</v>
      </c>
      <c r="AI47" s="761"/>
    </row>
    <row r="48" spans="3:45" ht="24.75" customHeight="1" x14ac:dyDescent="0.25">
      <c r="D48" s="154" t="s">
        <v>368</v>
      </c>
      <c r="E48" s="155"/>
      <c r="F48" s="155"/>
      <c r="G48" s="155"/>
      <c r="H48" s="155"/>
      <c r="I48" s="155" t="s">
        <v>19</v>
      </c>
      <c r="J48" s="848">
        <f>SUM(H15:H16)</f>
        <v>0</v>
      </c>
      <c r="K48" s="848"/>
      <c r="L48" s="848"/>
      <c r="O48" s="80"/>
      <c r="P48" s="81"/>
      <c r="Q48" s="60"/>
      <c r="R48" s="93"/>
      <c r="S48" s="93"/>
      <c r="W48" s="96"/>
      <c r="X48" s="96"/>
      <c r="Y48" s="83"/>
      <c r="Z48" s="74" t="s">
        <v>369</v>
      </c>
      <c r="AA48" s="168" t="s">
        <v>374</v>
      </c>
      <c r="AB48" s="84">
        <v>34</v>
      </c>
      <c r="AC48" s="175">
        <v>0.163885</v>
      </c>
      <c r="AD48" s="175">
        <v>0.17241899999999999</v>
      </c>
      <c r="AE48" s="169">
        <v>0.1663</v>
      </c>
      <c r="AF48" s="169">
        <v>0.12931500000000001</v>
      </c>
      <c r="AG48" s="169">
        <v>0.104631</v>
      </c>
      <c r="AH48" s="169">
        <v>8.6274000000000003E-2</v>
      </c>
      <c r="AI48" s="761"/>
    </row>
    <row r="49" spans="3:45" ht="24.75" customHeight="1" x14ac:dyDescent="0.25">
      <c r="D49" s="132" t="s">
        <v>369</v>
      </c>
      <c r="E49" s="131"/>
      <c r="F49" s="131"/>
      <c r="G49" s="133"/>
      <c r="H49" s="171" t="e">
        <f>+(H51/J48)</f>
        <v>#DIV/0!</v>
      </c>
      <c r="I49" s="133"/>
      <c r="J49" s="135"/>
      <c r="K49" s="136"/>
      <c r="L49" s="170">
        <f>IF(OR($A$1&lt;1,$A$1&gt;7),0,HLOOKUP($A$1,TABLE,+AB36+1))</f>
        <v>5.8945999999999998E-2</v>
      </c>
      <c r="M49" s="80"/>
      <c r="N49" s="78" t="s">
        <v>12</v>
      </c>
      <c r="O49" s="80"/>
      <c r="P49" s="172" t="e">
        <f>IF(ISTEXT(+L49),"   N/A",ABS(+$L49-$H49))</f>
        <v>#DIV/0!</v>
      </c>
      <c r="Q49" s="60"/>
      <c r="R49" s="82"/>
      <c r="S49" s="82"/>
      <c r="W49" s="96"/>
      <c r="X49" s="96"/>
      <c r="Y49" s="83"/>
      <c r="Z49" s="74" t="s">
        <v>371</v>
      </c>
      <c r="AA49" s="168" t="s">
        <v>374</v>
      </c>
      <c r="AB49" s="84">
        <v>35</v>
      </c>
      <c r="AC49" s="87">
        <v>12.592593000000001</v>
      </c>
      <c r="AD49" s="87">
        <v>27</v>
      </c>
      <c r="AE49" s="85">
        <v>45.666666999999997</v>
      </c>
      <c r="AF49" s="85">
        <v>72</v>
      </c>
      <c r="AG49" s="85">
        <v>140.13888900000001</v>
      </c>
      <c r="AH49" s="85">
        <v>332.74358999999998</v>
      </c>
      <c r="AI49" s="761"/>
    </row>
    <row r="50" spans="3:45" ht="24.75" customHeight="1" x14ac:dyDescent="0.25">
      <c r="D50" s="74" t="s">
        <v>371</v>
      </c>
      <c r="G50" s="3"/>
      <c r="H50" s="141">
        <v>0</v>
      </c>
      <c r="I50" s="3"/>
      <c r="J50" s="135"/>
      <c r="K50" s="136"/>
      <c r="L50" s="79">
        <f>IF(OR($A$1&lt;1,$A$1&gt;7),0,HLOOKUP($A$1,TABLE,+AB37+1))</f>
        <v>0.55555600000000005</v>
      </c>
      <c r="M50" s="80"/>
      <c r="N50" s="78" t="s">
        <v>12</v>
      </c>
      <c r="O50" s="80"/>
      <c r="P50" s="174">
        <f t="shared" ref="P50:P52" si="2">IF(ISTEXT(+L50),"   N/A",ABS(+$L50-$H50))</f>
        <v>0.55555600000000005</v>
      </c>
      <c r="Q50" s="60"/>
      <c r="R50" s="82"/>
      <c r="S50" s="82"/>
      <c r="W50" s="96"/>
      <c r="X50" s="96"/>
      <c r="Y50" s="83"/>
      <c r="Z50" s="74" t="s">
        <v>372</v>
      </c>
      <c r="AA50" s="168" t="s">
        <v>374</v>
      </c>
      <c r="AB50" s="84">
        <v>36</v>
      </c>
      <c r="AC50" s="87">
        <v>65292.857777999998</v>
      </c>
      <c r="AD50" s="87">
        <v>163379.59366700001</v>
      </c>
      <c r="AE50" s="85">
        <v>309222.151686</v>
      </c>
      <c r="AF50" s="85">
        <v>493961.17122000002</v>
      </c>
      <c r="AG50" s="85">
        <v>989063.19692400005</v>
      </c>
      <c r="AH50" s="85">
        <v>2322524.0880049998</v>
      </c>
      <c r="AI50" s="761"/>
    </row>
    <row r="51" spans="3:45" ht="24.75" customHeight="1" x14ac:dyDescent="0.25">
      <c r="D51" s="1" t="s">
        <v>372</v>
      </c>
      <c r="G51" s="1" t="s">
        <v>19</v>
      </c>
      <c r="H51" s="141">
        <v>0</v>
      </c>
      <c r="I51" s="3"/>
      <c r="J51" s="135"/>
      <c r="K51" s="136"/>
      <c r="L51" s="124">
        <f>IF(OR($A$1&lt;1,$A$1&gt;7),0,HLOOKUP($A$1,TABLE,+AB38+1))</f>
        <v>29176.087406999999</v>
      </c>
      <c r="M51" s="80"/>
      <c r="N51" s="78" t="s">
        <v>12</v>
      </c>
      <c r="O51" s="80"/>
      <c r="P51" s="173">
        <f t="shared" si="2"/>
        <v>29176.087406999999</v>
      </c>
      <c r="Q51" s="60"/>
      <c r="R51" s="82"/>
      <c r="S51" s="82"/>
      <c r="W51" s="96"/>
      <c r="X51" s="96"/>
      <c r="Y51" s="83"/>
      <c r="Z51" s="74" t="s">
        <v>261</v>
      </c>
      <c r="AA51" s="168" t="s">
        <v>374</v>
      </c>
      <c r="AB51" s="84">
        <v>37</v>
      </c>
      <c r="AC51" s="87">
        <v>5711.6867590000002</v>
      </c>
      <c r="AD51" s="87">
        <v>6086.379336</v>
      </c>
      <c r="AE51" s="85">
        <v>6790.3951800000004</v>
      </c>
      <c r="AF51" s="85">
        <v>6951.2006600000004</v>
      </c>
      <c r="AG51" s="85">
        <v>6904.0072300000002</v>
      </c>
      <c r="AH51" s="85">
        <v>7086.3099929999998</v>
      </c>
      <c r="AI51" s="761"/>
    </row>
    <row r="52" spans="3:45" ht="24.75" customHeight="1" x14ac:dyDescent="0.25">
      <c r="D52" s="74" t="s">
        <v>261</v>
      </c>
      <c r="G52" s="1" t="s">
        <v>19</v>
      </c>
      <c r="H52" s="142" t="e">
        <f>+(H51/$H50)</f>
        <v>#DIV/0!</v>
      </c>
      <c r="I52" s="3"/>
      <c r="J52" s="135"/>
      <c r="K52" s="136"/>
      <c r="L52" s="179">
        <f>IF(OR($A$1&lt;1,$A$1&gt;7),0,HLOOKUP($A$1,TABLE,+AB39+1))</f>
        <v>20666.348951</v>
      </c>
      <c r="M52" s="80"/>
      <c r="N52" s="78" t="s">
        <v>12</v>
      </c>
      <c r="O52" s="80"/>
      <c r="P52" s="173" t="e">
        <f t="shared" si="2"/>
        <v>#DIV/0!</v>
      </c>
      <c r="Q52" s="60"/>
      <c r="R52" s="82"/>
      <c r="S52" s="82"/>
      <c r="W52" s="96"/>
      <c r="X52" s="96"/>
      <c r="Y52" s="83"/>
      <c r="Z52" s="74" t="s">
        <v>369</v>
      </c>
      <c r="AA52" s="168" t="s">
        <v>375</v>
      </c>
      <c r="AB52" s="84">
        <v>38</v>
      </c>
      <c r="AC52" s="175">
        <v>0.59439399999999998</v>
      </c>
      <c r="AD52" s="175">
        <v>0.46906799999999998</v>
      </c>
      <c r="AE52" s="169">
        <v>0.40708499999999997</v>
      </c>
      <c r="AF52" s="169">
        <v>0.311114</v>
      </c>
      <c r="AG52" s="169">
        <v>0.23674500000000001</v>
      </c>
      <c r="AH52" s="169">
        <v>0.13359399999999999</v>
      </c>
      <c r="AI52" s="761"/>
    </row>
    <row r="53" spans="3:45" ht="24.75" customHeight="1" x14ac:dyDescent="0.25">
      <c r="C53" s="32" t="s">
        <v>357</v>
      </c>
      <c r="L53" s="112"/>
      <c r="N53" s="74"/>
      <c r="P53" s="129"/>
      <c r="Q53" s="60"/>
      <c r="R53" s="93"/>
      <c r="S53" s="93"/>
      <c r="W53" s="96"/>
      <c r="X53" s="96"/>
      <c r="Y53" s="83"/>
      <c r="Z53" s="74" t="s">
        <v>371</v>
      </c>
      <c r="AA53" s="168" t="s">
        <v>375</v>
      </c>
      <c r="AB53" s="84">
        <v>39</v>
      </c>
      <c r="AC53" s="85">
        <v>427.44444399999998</v>
      </c>
      <c r="AD53" s="85">
        <v>697.76666699999998</v>
      </c>
      <c r="AE53" s="85">
        <v>1002.52381</v>
      </c>
      <c r="AF53" s="85">
        <v>1563.7111110000001</v>
      </c>
      <c r="AG53" s="85">
        <v>2481.8888889999998</v>
      </c>
      <c r="AH53" s="85">
        <v>4797.5384620000004</v>
      </c>
    </row>
    <row r="54" spans="3:45" s="137" customFormat="1" ht="24.75" customHeight="1" x14ac:dyDescent="0.25">
      <c r="D54" s="154" t="s">
        <v>368</v>
      </c>
      <c r="E54" s="155"/>
      <c r="F54" s="155"/>
      <c r="G54" s="155"/>
      <c r="H54" s="155"/>
      <c r="I54" s="155" t="s">
        <v>19</v>
      </c>
      <c r="J54" s="848">
        <f>SUM(H15:H16)</f>
        <v>0</v>
      </c>
      <c r="K54" s="848"/>
      <c r="L54" s="848"/>
      <c r="M54" s="1"/>
      <c r="N54" s="1"/>
      <c r="O54" s="80"/>
      <c r="P54" s="81"/>
      <c r="Q54" s="60"/>
      <c r="R54" s="93"/>
      <c r="S54" s="93"/>
      <c r="U54" s="158"/>
      <c r="V54" s="158"/>
      <c r="W54" s="159"/>
      <c r="X54" s="159"/>
      <c r="Y54" s="160"/>
      <c r="Z54" s="74" t="s">
        <v>372</v>
      </c>
      <c r="AA54" s="168" t="s">
        <v>375</v>
      </c>
      <c r="AB54" s="84">
        <v>40</v>
      </c>
      <c r="AC54" s="161">
        <v>192801.30074100001</v>
      </c>
      <c r="AD54" s="162">
        <v>371505.344667</v>
      </c>
      <c r="AE54" s="161">
        <v>724446.64921900001</v>
      </c>
      <c r="AF54" s="161">
        <v>1113426.2998619999</v>
      </c>
      <c r="AG54" s="161">
        <v>1904736.4323869999</v>
      </c>
      <c r="AH54" s="161">
        <v>3763303.3159179999</v>
      </c>
      <c r="AI54" s="762"/>
      <c r="AJ54" s="762"/>
      <c r="AK54" s="762"/>
      <c r="AL54" s="762"/>
      <c r="AM54" s="762"/>
      <c r="AN54" s="762"/>
      <c r="AO54" s="762"/>
      <c r="AP54" s="762"/>
      <c r="AQ54" s="762"/>
      <c r="AR54" s="762"/>
      <c r="AS54" s="762"/>
    </row>
    <row r="55" spans="3:45" s="137" customFormat="1" ht="24.75" customHeight="1" x14ac:dyDescent="0.25">
      <c r="D55" s="132" t="s">
        <v>369</v>
      </c>
      <c r="E55" s="131"/>
      <c r="F55" s="131"/>
      <c r="G55" s="133"/>
      <c r="H55" s="171" t="e">
        <f>+(H57/J54)</f>
        <v>#DIV/0!</v>
      </c>
      <c r="I55" s="133"/>
      <c r="J55" s="135"/>
      <c r="K55" s="136"/>
      <c r="L55" s="170">
        <f>IF(OR($A$1&lt;1,$A$1&gt;7),0,HLOOKUP($A$1,TABLE,+AB40+1))</f>
        <v>5.6096E-2</v>
      </c>
      <c r="M55" s="80"/>
      <c r="N55" s="78" t="s">
        <v>12</v>
      </c>
      <c r="O55" s="80"/>
      <c r="P55" s="81" t="e">
        <f>IF(ISTEXT(+L55),"   N/A",ABS(+$L55-$H55))</f>
        <v>#DIV/0!</v>
      </c>
      <c r="Q55" s="60"/>
      <c r="R55" s="82"/>
      <c r="S55" s="82"/>
      <c r="U55" s="158"/>
      <c r="V55" s="158"/>
      <c r="W55" s="159"/>
      <c r="X55" s="159"/>
      <c r="Y55" s="160"/>
      <c r="Z55" s="74" t="s">
        <v>261</v>
      </c>
      <c r="AA55" s="168" t="s">
        <v>375</v>
      </c>
      <c r="AB55" s="84">
        <v>41</v>
      </c>
      <c r="AC55" s="162">
        <v>640.98174600000004</v>
      </c>
      <c r="AD55" s="162">
        <v>658.80068200000005</v>
      </c>
      <c r="AE55" s="161">
        <v>897.75306399999999</v>
      </c>
      <c r="AF55" s="161">
        <v>976.39393700000005</v>
      </c>
      <c r="AG55" s="161">
        <v>911.69774299999995</v>
      </c>
      <c r="AH55" s="161">
        <v>1015.931089</v>
      </c>
      <c r="AI55" s="762"/>
      <c r="AJ55" s="762"/>
      <c r="AK55" s="762"/>
      <c r="AL55" s="762"/>
      <c r="AM55" s="762"/>
      <c r="AN55" s="762"/>
      <c r="AO55" s="762"/>
      <c r="AP55" s="762"/>
      <c r="AQ55" s="762"/>
      <c r="AR55" s="762"/>
      <c r="AS55" s="762"/>
    </row>
    <row r="56" spans="3:45" s="137" customFormat="1" ht="24.75" customHeight="1" x14ac:dyDescent="0.25">
      <c r="D56" s="74" t="s">
        <v>371</v>
      </c>
      <c r="E56" s="1"/>
      <c r="F56" s="1"/>
      <c r="G56" s="3"/>
      <c r="H56" s="141"/>
      <c r="I56" s="3"/>
      <c r="J56" s="135"/>
      <c r="K56" s="136"/>
      <c r="L56" s="79">
        <f>IF(OR($A$1&lt;1,$A$1&gt;7),0,HLOOKUP($A$1,TABLE,+AB41+1))</f>
        <v>1.3703700000000001</v>
      </c>
      <c r="M56" s="80"/>
      <c r="N56" s="78" t="s">
        <v>12</v>
      </c>
      <c r="O56" s="80"/>
      <c r="P56" s="81">
        <f>IF(ISTEXT(+L56),"   N/A",ABS(+$L56-$H56))</f>
        <v>1.3703700000000001</v>
      </c>
      <c r="Q56" s="60"/>
      <c r="R56" s="82"/>
      <c r="S56" s="82"/>
      <c r="U56" s="158"/>
      <c r="V56" s="158"/>
      <c r="W56" s="159"/>
      <c r="X56" s="159"/>
      <c r="Y56" s="160"/>
      <c r="Z56" s="744" t="s">
        <v>378</v>
      </c>
      <c r="AA56" s="103" t="s">
        <v>379</v>
      </c>
      <c r="AB56" s="84">
        <v>42</v>
      </c>
      <c r="AC56" s="177">
        <v>0</v>
      </c>
      <c r="AD56" s="177">
        <v>0.121823</v>
      </c>
      <c r="AE56" s="178">
        <v>0.21606300000000001</v>
      </c>
      <c r="AF56" s="178">
        <v>0.32979399999999998</v>
      </c>
      <c r="AG56" s="178">
        <v>0.446662</v>
      </c>
      <c r="AH56" s="178">
        <v>0.61939100000000002</v>
      </c>
      <c r="AI56" s="762"/>
      <c r="AJ56" s="762"/>
      <c r="AK56" s="762"/>
      <c r="AL56" s="762"/>
      <c r="AM56" s="762"/>
      <c r="AN56" s="762"/>
      <c r="AO56" s="762"/>
      <c r="AP56" s="762"/>
      <c r="AQ56" s="762"/>
      <c r="AR56" s="762"/>
      <c r="AS56" s="762"/>
    </row>
    <row r="57" spans="3:45" s="137" customFormat="1" ht="24.75" customHeight="1" x14ac:dyDescent="0.25">
      <c r="D57" s="1" t="s">
        <v>372</v>
      </c>
      <c r="E57" s="1"/>
      <c r="F57" s="1"/>
      <c r="G57" s="1" t="s">
        <v>19</v>
      </c>
      <c r="H57" s="141"/>
      <c r="I57" s="3"/>
      <c r="J57" s="135"/>
      <c r="K57" s="136"/>
      <c r="L57" s="124">
        <f>IF(OR($A$1&lt;1,$A$1&gt;7),0,HLOOKUP($A$1,TABLE,+AB42+1))</f>
        <v>28596.105555999999</v>
      </c>
      <c r="M57" s="80"/>
      <c r="N57" s="78" t="s">
        <v>12</v>
      </c>
      <c r="O57" s="80"/>
      <c r="P57" s="125">
        <f>IF(ISTEXT(+L57),"   N/A",ABS(+$L57-$H57))</f>
        <v>28596.105555999999</v>
      </c>
      <c r="Q57" s="60"/>
      <c r="R57" s="82"/>
      <c r="S57" s="82"/>
      <c r="U57" s="158"/>
      <c r="V57" s="158"/>
      <c r="W57" s="159"/>
      <c r="X57" s="159"/>
      <c r="Y57" s="160"/>
      <c r="Z57" s="744" t="s">
        <v>259</v>
      </c>
      <c r="AA57" s="103" t="s">
        <v>379</v>
      </c>
      <c r="AB57" s="84">
        <v>43</v>
      </c>
      <c r="AC57" s="162">
        <v>0</v>
      </c>
      <c r="AD57" s="162">
        <v>0.8125</v>
      </c>
      <c r="AE57" s="161">
        <v>2.48</v>
      </c>
      <c r="AF57" s="161">
        <v>11</v>
      </c>
      <c r="AG57" s="161">
        <v>37.909090999999997</v>
      </c>
      <c r="AH57" s="161">
        <v>180.457143</v>
      </c>
      <c r="AI57" s="762"/>
      <c r="AJ57" s="762"/>
      <c r="AK57" s="762"/>
      <c r="AL57" s="762"/>
      <c r="AM57" s="762"/>
      <c r="AN57" s="762"/>
      <c r="AO57" s="762"/>
      <c r="AP57" s="762"/>
      <c r="AQ57" s="762"/>
      <c r="AR57" s="762"/>
      <c r="AS57" s="762"/>
    </row>
    <row r="58" spans="3:45" s="137" customFormat="1" ht="24.75" customHeight="1" x14ac:dyDescent="0.25">
      <c r="D58" s="74" t="s">
        <v>261</v>
      </c>
      <c r="E58" s="1"/>
      <c r="F58" s="1"/>
      <c r="G58" s="1" t="s">
        <v>19</v>
      </c>
      <c r="H58" s="142" t="e">
        <f>+(H57/$H56)</f>
        <v>#DIV/0!</v>
      </c>
      <c r="I58" s="3"/>
      <c r="J58" s="135"/>
      <c r="K58" s="136"/>
      <c r="L58" s="179">
        <f>IF(OR($A$1&lt;1,$A$1&gt;7),0,HLOOKUP($A$1,TABLE,+AB43+1))</f>
        <v>11941.297266</v>
      </c>
      <c r="M58" s="80"/>
      <c r="N58" s="78" t="s">
        <v>12</v>
      </c>
      <c r="O58" s="80"/>
      <c r="P58" s="125" t="e">
        <f>IF(ISTEXT(+L58),"   N/A",ABS(+$L58-$H58))</f>
        <v>#DIV/0!</v>
      </c>
      <c r="Q58" s="60"/>
      <c r="R58" s="82"/>
      <c r="S58" s="82"/>
      <c r="U58" s="158"/>
      <c r="V58" s="158"/>
      <c r="W58" s="159"/>
      <c r="X58" s="159"/>
      <c r="Y58" s="160"/>
      <c r="Z58" s="744" t="s">
        <v>260</v>
      </c>
      <c r="AA58" s="103" t="s">
        <v>379</v>
      </c>
      <c r="AB58" s="84">
        <v>44</v>
      </c>
      <c r="AC58" s="162">
        <v>0</v>
      </c>
      <c r="AD58" s="162">
        <v>29762.1875</v>
      </c>
      <c r="AE58" s="161">
        <v>107051.0652</v>
      </c>
      <c r="AF58" s="161">
        <v>520955.30848499999</v>
      </c>
      <c r="AG58" s="161">
        <v>2260970.245745</v>
      </c>
      <c r="AH58" s="161">
        <v>11350310.736</v>
      </c>
      <c r="AI58" s="762"/>
      <c r="AJ58" s="762"/>
      <c r="AK58" s="762"/>
      <c r="AL58" s="762"/>
      <c r="AM58" s="762"/>
      <c r="AN58" s="762"/>
      <c r="AO58" s="762"/>
      <c r="AP58" s="762"/>
      <c r="AQ58" s="762"/>
      <c r="AR58" s="762"/>
      <c r="AS58" s="762"/>
    </row>
    <row r="59" spans="3:45" s="137" customFormat="1" ht="24.75" customHeight="1" x14ac:dyDescent="0.25">
      <c r="C59" s="32" t="s">
        <v>322</v>
      </c>
      <c r="G59" s="165"/>
      <c r="H59" s="135"/>
      <c r="I59" s="165"/>
      <c r="J59" s="135"/>
      <c r="K59" s="136"/>
      <c r="L59" s="166"/>
      <c r="M59" s="163"/>
      <c r="N59" s="136"/>
      <c r="O59" s="163"/>
      <c r="P59" s="164"/>
      <c r="Q59" s="156"/>
      <c r="R59" s="157"/>
      <c r="S59" s="157"/>
      <c r="U59" s="158"/>
      <c r="V59" s="158"/>
      <c r="W59" s="159"/>
      <c r="X59" s="159"/>
      <c r="Z59" s="744" t="s">
        <v>261</v>
      </c>
      <c r="AA59" s="103" t="s">
        <v>379</v>
      </c>
      <c r="AB59" s="84">
        <v>45</v>
      </c>
      <c r="AC59" s="162">
        <v>0</v>
      </c>
      <c r="AD59" s="161">
        <v>14573.1875</v>
      </c>
      <c r="AE59" s="161">
        <v>29489.596697000001</v>
      </c>
      <c r="AF59" s="161">
        <v>45008.011875999997</v>
      </c>
      <c r="AG59" s="161">
        <v>60386.034039999999</v>
      </c>
      <c r="AH59" s="161">
        <v>67468.648683000007</v>
      </c>
      <c r="AI59" s="762"/>
      <c r="AJ59" s="762"/>
      <c r="AK59" s="762"/>
      <c r="AL59" s="762"/>
      <c r="AM59" s="762"/>
      <c r="AN59" s="762"/>
      <c r="AO59" s="762"/>
      <c r="AP59" s="762"/>
      <c r="AQ59" s="762"/>
      <c r="AR59" s="762"/>
      <c r="AS59" s="762"/>
    </row>
    <row r="60" spans="3:45" s="137" customFormat="1" ht="24.75" customHeight="1" x14ac:dyDescent="0.25">
      <c r="D60" s="154" t="s">
        <v>368</v>
      </c>
      <c r="E60" s="155"/>
      <c r="F60" s="155"/>
      <c r="G60" s="155"/>
      <c r="H60" s="155"/>
      <c r="I60" s="155"/>
      <c r="J60" s="846">
        <f>SUM(H15:H16)</f>
        <v>0</v>
      </c>
      <c r="K60" s="846"/>
      <c r="L60" s="846"/>
      <c r="M60" s="1"/>
      <c r="N60" s="1"/>
      <c r="O60" s="80"/>
      <c r="P60" s="81"/>
      <c r="Q60" s="60"/>
      <c r="R60" s="93"/>
      <c r="S60" s="93"/>
      <c r="U60" s="158"/>
      <c r="V60" s="158"/>
      <c r="W60" s="159"/>
      <c r="X60" s="159"/>
      <c r="Z60" s="744" t="s">
        <v>378</v>
      </c>
      <c r="AA60" s="176" t="s">
        <v>380</v>
      </c>
      <c r="AB60" s="84">
        <v>46</v>
      </c>
      <c r="AC60" s="178">
        <v>6.7691000000000001E-2</v>
      </c>
      <c r="AD60" s="178">
        <v>0.24734800000000001</v>
      </c>
      <c r="AE60" s="178">
        <v>0.184978</v>
      </c>
      <c r="AF60" s="178">
        <v>0.21323900000000001</v>
      </c>
      <c r="AG60" s="178">
        <v>0.16899400000000001</v>
      </c>
      <c r="AH60" s="178">
        <v>0.163104</v>
      </c>
      <c r="AI60" s="762"/>
      <c r="AJ60" s="762"/>
      <c r="AK60" s="762"/>
      <c r="AL60" s="762"/>
      <c r="AM60" s="762"/>
      <c r="AN60" s="762"/>
      <c r="AO60" s="762"/>
      <c r="AP60" s="762"/>
      <c r="AQ60" s="762"/>
      <c r="AR60" s="762"/>
      <c r="AS60" s="762"/>
    </row>
    <row r="61" spans="3:45" s="137" customFormat="1" ht="24.75" customHeight="1" x14ac:dyDescent="0.25">
      <c r="D61" s="132" t="s">
        <v>369</v>
      </c>
      <c r="E61" s="131"/>
      <c r="F61" s="131"/>
      <c r="G61" s="133"/>
      <c r="H61" s="171" t="e">
        <f>+(H63/J60)</f>
        <v>#DIV/0!</v>
      </c>
      <c r="I61" s="133"/>
      <c r="J61" s="135"/>
      <c r="K61" s="136"/>
      <c r="L61" s="170">
        <f>IF(OR($A$1&lt;1,$A$1&gt;7),0,HLOOKUP($A$1,TABLE,+AB44+1))</f>
        <v>0.12667999999999999</v>
      </c>
      <c r="M61" s="80"/>
      <c r="N61" s="78" t="s">
        <v>12</v>
      </c>
      <c r="O61" s="80"/>
      <c r="P61" s="81" t="e">
        <f>IF(ISTEXT(+L61),"   N/A",ABS(+$L61-$H61))</f>
        <v>#DIV/0!</v>
      </c>
      <c r="Q61" s="60"/>
      <c r="R61" s="82"/>
      <c r="S61" s="82"/>
      <c r="U61" s="158"/>
      <c r="V61" s="158"/>
      <c r="W61" s="159"/>
      <c r="X61" s="159"/>
      <c r="Z61" s="744" t="s">
        <v>259</v>
      </c>
      <c r="AA61" s="176" t="s">
        <v>380</v>
      </c>
      <c r="AB61" s="84">
        <v>47</v>
      </c>
      <c r="AC61" s="161">
        <v>0.16666700000000001</v>
      </c>
      <c r="AD61" s="161">
        <v>4.25</v>
      </c>
      <c r="AE61" s="161">
        <v>4.4400000000000004</v>
      </c>
      <c r="AF61" s="161">
        <v>15.727273</v>
      </c>
      <c r="AG61" s="161">
        <v>31.333333</v>
      </c>
      <c r="AH61" s="161">
        <v>117.914286</v>
      </c>
      <c r="AI61" s="762"/>
      <c r="AJ61" s="762"/>
      <c r="AK61" s="762"/>
      <c r="AL61" s="762"/>
      <c r="AM61" s="762"/>
      <c r="AN61" s="762"/>
      <c r="AO61" s="762"/>
      <c r="AP61" s="762"/>
      <c r="AQ61" s="762"/>
      <c r="AR61" s="762"/>
      <c r="AS61" s="762"/>
    </row>
    <row r="62" spans="3:45" s="137" customFormat="1" ht="24.75" customHeight="1" x14ac:dyDescent="0.25">
      <c r="D62" s="74" t="s">
        <v>371</v>
      </c>
      <c r="E62" s="1"/>
      <c r="F62" s="1"/>
      <c r="G62" s="3"/>
      <c r="H62" s="141">
        <v>0</v>
      </c>
      <c r="I62" s="3"/>
      <c r="J62" s="135"/>
      <c r="K62" s="136"/>
      <c r="L62" s="79">
        <f>IF(OR($A$1&lt;1,$A$1&gt;7),0,HLOOKUP($A$1,TABLE,+AB45+1))</f>
        <v>4.8148150000000003</v>
      </c>
      <c r="M62" s="80"/>
      <c r="N62" s="78" t="s">
        <v>12</v>
      </c>
      <c r="O62" s="80"/>
      <c r="P62" s="81">
        <f>IF(ISTEXT(+L62),"   N/A",ABS(+$L62-$H62))</f>
        <v>4.8148150000000003</v>
      </c>
      <c r="Q62" s="60"/>
      <c r="R62" s="82"/>
      <c r="S62" s="82"/>
      <c r="U62" s="158"/>
      <c r="V62" s="158"/>
      <c r="W62" s="159"/>
      <c r="X62" s="159"/>
      <c r="Z62" s="744" t="s">
        <v>260</v>
      </c>
      <c r="AA62" s="176" t="s">
        <v>380</v>
      </c>
      <c r="AB62" s="84">
        <v>48</v>
      </c>
      <c r="AC62" s="162">
        <v>1583.333333</v>
      </c>
      <c r="AD62" s="162">
        <v>44683.134375000001</v>
      </c>
      <c r="AE62" s="161">
        <v>62139.443599999999</v>
      </c>
      <c r="AF62" s="161">
        <v>276475.32757600001</v>
      </c>
      <c r="AG62" s="161">
        <v>581136.64331199997</v>
      </c>
      <c r="AH62" s="161">
        <v>2351524.594571</v>
      </c>
      <c r="AI62" s="762"/>
      <c r="AJ62" s="762"/>
      <c r="AK62" s="762"/>
      <c r="AL62" s="762"/>
      <c r="AM62" s="762"/>
      <c r="AN62" s="762"/>
      <c r="AO62" s="762"/>
      <c r="AP62" s="762"/>
      <c r="AQ62" s="762"/>
      <c r="AR62" s="762"/>
      <c r="AS62" s="762"/>
    </row>
    <row r="63" spans="3:45" s="137" customFormat="1" ht="24.75" customHeight="1" x14ac:dyDescent="0.25">
      <c r="D63" s="1" t="s">
        <v>372</v>
      </c>
      <c r="E63" s="1"/>
      <c r="F63" s="1"/>
      <c r="G63" s="1" t="s">
        <v>19</v>
      </c>
      <c r="H63" s="141">
        <v>0</v>
      </c>
      <c r="I63" s="3"/>
      <c r="J63" s="135"/>
      <c r="K63" s="136"/>
      <c r="L63" s="124">
        <f>IF(OR($A$1&lt;1,$A$1&gt;7),0,HLOOKUP($A$1,TABLE,+AB46+1))</f>
        <v>47993.760000000002</v>
      </c>
      <c r="M63" s="80"/>
      <c r="N63" s="78" t="s">
        <v>12</v>
      </c>
      <c r="O63" s="80"/>
      <c r="P63" s="81">
        <f>IF(ISTEXT(+L63),"   N/A",ABS(+$L63-$H63))</f>
        <v>47993.760000000002</v>
      </c>
      <c r="Q63" s="60"/>
      <c r="R63" s="82"/>
      <c r="S63" s="82"/>
      <c r="U63" s="158"/>
      <c r="V63" s="158"/>
      <c r="W63" s="159"/>
      <c r="X63" s="159"/>
      <c r="Y63" s="160"/>
      <c r="Z63" s="744" t="s">
        <v>261</v>
      </c>
      <c r="AA63" s="176" t="s">
        <v>380</v>
      </c>
      <c r="AB63" s="84">
        <v>49</v>
      </c>
      <c r="AC63" s="161">
        <v>1583.333333</v>
      </c>
      <c r="AD63" s="162">
        <v>10907.461853000001</v>
      </c>
      <c r="AE63" s="161">
        <v>12694.410288999999</v>
      </c>
      <c r="AF63" s="161">
        <v>17211.473413</v>
      </c>
      <c r="AG63" s="161">
        <v>18585.752762</v>
      </c>
      <c r="AH63" s="161">
        <v>23007.669855</v>
      </c>
      <c r="AI63" s="762"/>
      <c r="AJ63" s="762"/>
      <c r="AK63" s="762"/>
      <c r="AL63" s="762"/>
      <c r="AM63" s="762"/>
      <c r="AN63" s="762"/>
      <c r="AO63" s="762"/>
      <c r="AP63" s="762"/>
      <c r="AQ63" s="762"/>
      <c r="AR63" s="762"/>
      <c r="AS63" s="762"/>
    </row>
    <row r="64" spans="3:45" s="137" customFormat="1" ht="24.75" customHeight="1" x14ac:dyDescent="0.25">
      <c r="D64" s="74" t="s">
        <v>261</v>
      </c>
      <c r="E64" s="1"/>
      <c r="F64" s="1"/>
      <c r="G64" s="1" t="s">
        <v>19</v>
      </c>
      <c r="H64" s="142" t="e">
        <f>+(H63/$H62)</f>
        <v>#DIV/0!</v>
      </c>
      <c r="I64" s="3"/>
      <c r="J64" s="135"/>
      <c r="K64" s="136"/>
      <c r="L64" s="179">
        <f>IF(OR($A$1&lt;1,$A$1&gt;7),0,HLOOKUP($A$1,TABLE,+AB47+1))</f>
        <v>9635.5386159999998</v>
      </c>
      <c r="M64" s="80"/>
      <c r="N64" s="78" t="s">
        <v>12</v>
      </c>
      <c r="O64" s="80"/>
      <c r="P64" s="81" t="e">
        <f>IF(ISTEXT(+L64),"   N/A",ABS(+$L64-$H64))</f>
        <v>#DIV/0!</v>
      </c>
      <c r="Q64" s="60"/>
      <c r="R64" s="82"/>
      <c r="S64" s="82"/>
      <c r="U64" s="158"/>
      <c r="V64" s="158"/>
      <c r="W64" s="159"/>
      <c r="X64" s="159"/>
      <c r="Y64" s="160"/>
      <c r="Z64" s="744" t="s">
        <v>378</v>
      </c>
      <c r="AA64" s="176" t="s">
        <v>381</v>
      </c>
      <c r="AB64" s="84">
        <v>50</v>
      </c>
      <c r="AC64" s="178">
        <v>0.93230900000000005</v>
      </c>
      <c r="AD64" s="177">
        <v>0.63082899999999997</v>
      </c>
      <c r="AE64" s="178">
        <v>0.59895900000000002</v>
      </c>
      <c r="AF64" s="178">
        <v>0.45499800000000001</v>
      </c>
      <c r="AG64" s="178">
        <v>0.37895699999999999</v>
      </c>
      <c r="AH64" s="178">
        <v>0.214283</v>
      </c>
      <c r="AI64" s="762"/>
      <c r="AJ64" s="762"/>
      <c r="AK64" s="762"/>
      <c r="AL64" s="762"/>
      <c r="AM64" s="762"/>
      <c r="AN64" s="762"/>
      <c r="AO64" s="762"/>
      <c r="AP64" s="762"/>
      <c r="AQ64" s="762"/>
      <c r="AR64" s="762"/>
      <c r="AS64" s="762"/>
    </row>
    <row r="65" spans="3:34" ht="24.75" customHeight="1" x14ac:dyDescent="0.25">
      <c r="C65" s="32" t="s">
        <v>323</v>
      </c>
      <c r="P65" s="138"/>
      <c r="Q65" s="139"/>
      <c r="R65" s="140"/>
      <c r="S65" s="140"/>
      <c r="W65" s="96"/>
      <c r="X65" s="96"/>
      <c r="Y65" s="83"/>
      <c r="Z65" s="744" t="s">
        <v>259</v>
      </c>
      <c r="AA65" s="176" t="s">
        <v>381</v>
      </c>
      <c r="AB65" s="84">
        <v>51</v>
      </c>
      <c r="AC65" s="85">
        <v>19.166667</v>
      </c>
      <c r="AD65" s="85">
        <v>32.125</v>
      </c>
      <c r="AE65" s="85">
        <v>5802.52</v>
      </c>
      <c r="AF65" s="85">
        <v>154.81818200000001</v>
      </c>
      <c r="AG65" s="85">
        <v>268.60606100000001</v>
      </c>
      <c r="AH65" s="85">
        <v>1436.257143</v>
      </c>
    </row>
    <row r="66" spans="3:34" ht="24.75" customHeight="1" x14ac:dyDescent="0.25">
      <c r="D66" s="154" t="s">
        <v>368</v>
      </c>
      <c r="E66" s="155"/>
      <c r="F66" s="155"/>
      <c r="G66" s="155"/>
      <c r="H66" s="155"/>
      <c r="I66" s="155"/>
      <c r="J66" s="846">
        <f>SUM(H15:H16)</f>
        <v>0</v>
      </c>
      <c r="K66" s="846"/>
      <c r="L66" s="846"/>
      <c r="O66" s="80"/>
      <c r="P66" s="81"/>
      <c r="Q66" s="60"/>
      <c r="R66" s="93"/>
      <c r="S66" s="93"/>
      <c r="Y66" s="83"/>
      <c r="Z66" s="744" t="s">
        <v>260</v>
      </c>
      <c r="AA66" s="176" t="s">
        <v>381</v>
      </c>
      <c r="AB66" s="84">
        <v>52</v>
      </c>
      <c r="AC66" s="85">
        <v>21420.251667</v>
      </c>
      <c r="AD66" s="85">
        <v>56015.333124999997</v>
      </c>
      <c r="AE66" s="85">
        <v>200130.76920000001</v>
      </c>
      <c r="AF66" s="85">
        <v>463230.841212</v>
      </c>
      <c r="AG66" s="85">
        <v>925063.61215499998</v>
      </c>
      <c r="AH66" s="85">
        <v>2778382.1594290002</v>
      </c>
    </row>
    <row r="67" spans="3:34" ht="24.75" customHeight="1" x14ac:dyDescent="0.25">
      <c r="D67" s="132" t="s">
        <v>369</v>
      </c>
      <c r="E67" s="131"/>
      <c r="F67" s="131"/>
      <c r="G67" s="133"/>
      <c r="H67" s="171" t="e">
        <f>+(H69/J66)</f>
        <v>#DIV/0!</v>
      </c>
      <c r="I67" s="133"/>
      <c r="J67" s="135"/>
      <c r="K67" s="136"/>
      <c r="L67" s="170">
        <f>IF(OR($A$1&lt;1,$A$1&gt;7),0,HLOOKUP($A$1,TABLE,+AB48+1))</f>
        <v>0.163885</v>
      </c>
      <c r="M67" s="80"/>
      <c r="N67" s="78" t="s">
        <v>12</v>
      </c>
      <c r="O67" s="80"/>
      <c r="P67" s="81" t="e">
        <f>IF(ISTEXT(+L67),"   N/A",ABS(+$L67-$H67))</f>
        <v>#DIV/0!</v>
      </c>
      <c r="Q67" s="60"/>
      <c r="R67" s="82"/>
      <c r="S67" s="82"/>
      <c r="Y67" s="83"/>
      <c r="Z67" s="744" t="s">
        <v>261</v>
      </c>
      <c r="AA67" s="176" t="s">
        <v>381</v>
      </c>
      <c r="AB67" s="84">
        <v>53</v>
      </c>
      <c r="AC67" s="85">
        <v>3555.6768419999999</v>
      </c>
      <c r="AD67" s="85">
        <v>2302.9925170000001</v>
      </c>
      <c r="AE67" s="85">
        <v>3326.5739589999998</v>
      </c>
      <c r="AF67" s="85">
        <v>2965.5511980000001</v>
      </c>
      <c r="AG67" s="85">
        <v>4416.7006769999998</v>
      </c>
      <c r="AH67" s="85">
        <v>3932.5904740000001</v>
      </c>
    </row>
    <row r="68" spans="3:34" ht="24.75" customHeight="1" x14ac:dyDescent="0.25">
      <c r="D68" s="74" t="s">
        <v>371</v>
      </c>
      <c r="G68" s="3"/>
      <c r="H68" s="141">
        <v>0</v>
      </c>
      <c r="I68" s="3"/>
      <c r="J68" s="135"/>
      <c r="K68" s="136"/>
      <c r="L68" s="79">
        <f>IF(OR($A$1&lt;1,$A$1&gt;7),0,HLOOKUP($A$1,TABLE,+AB49+1))</f>
        <v>12.592593000000001</v>
      </c>
      <c r="M68" s="80"/>
      <c r="N68" s="78" t="s">
        <v>12</v>
      </c>
      <c r="O68" s="80"/>
      <c r="P68" s="81">
        <f>IF(ISTEXT(+L68),"   N/A",ABS(+$L68-$H68))</f>
        <v>12.592593000000001</v>
      </c>
      <c r="Q68" s="60"/>
      <c r="R68" s="82"/>
      <c r="S68" s="82"/>
      <c r="Y68" s="83"/>
      <c r="Z68" s="153" t="s">
        <v>382</v>
      </c>
      <c r="AA68" s="160"/>
      <c r="AB68" s="84">
        <v>54</v>
      </c>
      <c r="AC68" s="169">
        <v>0.31</v>
      </c>
      <c r="AD68" s="169">
        <v>0.32300000000000001</v>
      </c>
      <c r="AE68" s="169">
        <v>0.47599999999999998</v>
      </c>
      <c r="AF68" s="169">
        <v>0.53300000000000003</v>
      </c>
      <c r="AG68" s="169">
        <v>0.56799999999999995</v>
      </c>
      <c r="AH68" s="169">
        <v>0.73699999999999999</v>
      </c>
    </row>
    <row r="69" spans="3:34" ht="24.75" customHeight="1" x14ac:dyDescent="0.25">
      <c r="D69" s="1" t="s">
        <v>372</v>
      </c>
      <c r="G69" s="1" t="s">
        <v>19</v>
      </c>
      <c r="H69" s="141">
        <v>0</v>
      </c>
      <c r="I69" s="3"/>
      <c r="J69" s="135"/>
      <c r="K69" s="136"/>
      <c r="L69" s="124">
        <f>IF(OR($A$1&lt;1,$A$1&gt;7),0,HLOOKUP($A$1,TABLE,+AB50+1))</f>
        <v>65292.857777999998</v>
      </c>
      <c r="M69" s="80"/>
      <c r="N69" s="78" t="s">
        <v>12</v>
      </c>
      <c r="O69" s="80"/>
      <c r="P69" s="81">
        <f>IF(ISTEXT(+L69),"   N/A",ABS(+$L69-$H69))</f>
        <v>65292.857777999998</v>
      </c>
      <c r="Q69" s="60"/>
      <c r="R69" s="82"/>
      <c r="S69" s="82"/>
      <c r="Y69" s="83"/>
      <c r="Z69" s="74" t="s">
        <v>383</v>
      </c>
      <c r="AA69" s="83"/>
      <c r="AB69" s="84">
        <v>55</v>
      </c>
      <c r="AC69" s="180">
        <v>170552</v>
      </c>
      <c r="AD69" s="180">
        <v>631558</v>
      </c>
      <c r="AE69" s="180">
        <v>1344067</v>
      </c>
      <c r="AF69" s="180">
        <v>2954896</v>
      </c>
      <c r="AG69" s="180">
        <v>5653175</v>
      </c>
      <c r="AH69" s="180">
        <v>28711835</v>
      </c>
    </row>
    <row r="70" spans="3:34" ht="24.75" customHeight="1" x14ac:dyDescent="0.25">
      <c r="D70" s="74" t="s">
        <v>261</v>
      </c>
      <c r="G70" s="1" t="s">
        <v>19</v>
      </c>
      <c r="H70" s="142" t="e">
        <f>+(H69/$H68)</f>
        <v>#DIV/0!</v>
      </c>
      <c r="I70" s="3"/>
      <c r="J70" s="135"/>
      <c r="K70" s="136"/>
      <c r="L70" s="179">
        <f>IF(OR($A$1&lt;1,$A$1&gt;7),0,HLOOKUP($A$1,TABLE,+AB51+1))</f>
        <v>5711.6867590000002</v>
      </c>
      <c r="M70" s="80"/>
      <c r="N70" s="78" t="s">
        <v>12</v>
      </c>
      <c r="O70" s="80"/>
      <c r="P70" s="81" t="e">
        <f>IF(ISTEXT(+L70),"   N/A",ABS(+$L70-$H70))</f>
        <v>#DIV/0!</v>
      </c>
      <c r="Q70" s="60"/>
      <c r="R70" s="82"/>
      <c r="S70" s="82"/>
      <c r="Y70" s="83"/>
      <c r="Z70" s="74" t="s">
        <v>503</v>
      </c>
      <c r="AA70" s="83"/>
      <c r="AB70" s="84">
        <v>56</v>
      </c>
      <c r="AC70" s="169">
        <v>0.20399999999999999</v>
      </c>
      <c r="AD70" s="169">
        <v>0.31900000000000001</v>
      </c>
      <c r="AE70" s="169">
        <v>0.38100000000000001</v>
      </c>
      <c r="AF70" s="169">
        <v>0.39700000000000002</v>
      </c>
      <c r="AG70" s="169">
        <v>0.33500000000000002</v>
      </c>
      <c r="AH70" s="169">
        <v>0.44500000000000001</v>
      </c>
    </row>
    <row r="71" spans="3:34" ht="24.75" customHeight="1" x14ac:dyDescent="0.25">
      <c r="C71" s="32" t="s">
        <v>262</v>
      </c>
      <c r="P71" s="138"/>
      <c r="Q71" s="139"/>
      <c r="R71" s="140"/>
      <c r="S71" s="140"/>
      <c r="Y71" s="83"/>
      <c r="Z71" s="96"/>
      <c r="AA71" s="83"/>
      <c r="AB71" s="84"/>
      <c r="AC71" s="86"/>
      <c r="AD71" s="86"/>
      <c r="AE71" s="86"/>
      <c r="AF71" s="86"/>
      <c r="AG71" s="86"/>
      <c r="AH71" s="86"/>
    </row>
    <row r="72" spans="3:34" ht="24.75" customHeight="1" x14ac:dyDescent="0.25">
      <c r="D72" s="154" t="s">
        <v>368</v>
      </c>
      <c r="E72" s="155"/>
      <c r="F72" s="155"/>
      <c r="G72" s="155"/>
      <c r="H72" s="155"/>
      <c r="I72" s="155"/>
      <c r="J72" s="846">
        <f>SUM(H15:H16)</f>
        <v>0</v>
      </c>
      <c r="K72" s="846"/>
      <c r="L72" s="846"/>
      <c r="O72" s="80"/>
      <c r="P72" s="81"/>
      <c r="Q72" s="60"/>
      <c r="R72" s="93"/>
      <c r="S72" s="93"/>
      <c r="Y72" s="83"/>
      <c r="Z72" s="2"/>
      <c r="AB72" s="84"/>
      <c r="AC72" s="86"/>
      <c r="AD72" s="86"/>
      <c r="AE72" s="86"/>
      <c r="AF72" s="86"/>
      <c r="AG72" s="86"/>
      <c r="AH72" s="86"/>
    </row>
    <row r="73" spans="3:34" ht="24.75" customHeight="1" x14ac:dyDescent="0.25">
      <c r="D73" s="132" t="s">
        <v>369</v>
      </c>
      <c r="E73" s="131"/>
      <c r="F73" s="131"/>
      <c r="G73" s="133"/>
      <c r="H73" s="171" t="e">
        <f>+(H75/J72)</f>
        <v>#DIV/0!</v>
      </c>
      <c r="I73" s="133"/>
      <c r="J73" s="135"/>
      <c r="K73" s="136"/>
      <c r="L73" s="170">
        <f>IF(OR($A$1&lt;1,$A$1&gt;7),0,HLOOKUP($A$1,TABLE,+AB52+1))</f>
        <v>0.59439399999999998</v>
      </c>
      <c r="M73" s="80"/>
      <c r="N73" s="78" t="s">
        <v>12</v>
      </c>
      <c r="O73" s="80"/>
      <c r="P73" s="81" t="e">
        <f>IF(ISTEXT(+L73),"   N/A",ABS(+$L73-$H73))</f>
        <v>#DIV/0!</v>
      </c>
      <c r="Q73" s="60"/>
      <c r="R73" s="82"/>
      <c r="S73" s="82"/>
      <c r="Y73" s="83"/>
      <c r="Z73" s="2"/>
      <c r="AB73" s="84"/>
      <c r="AC73" s="86"/>
      <c r="AD73" s="86"/>
      <c r="AE73" s="86"/>
      <c r="AF73" s="86"/>
      <c r="AG73" s="86"/>
      <c r="AH73" s="86"/>
    </row>
    <row r="74" spans="3:34" ht="24.75" customHeight="1" x14ac:dyDescent="0.25">
      <c r="D74" s="74" t="s">
        <v>371</v>
      </c>
      <c r="G74" s="3"/>
      <c r="H74" s="141">
        <v>0</v>
      </c>
      <c r="I74" s="3"/>
      <c r="J74" s="135"/>
      <c r="K74" s="136"/>
      <c r="L74" s="79">
        <f>IF(OR($A$1&lt;1,$A$1&gt;7),0,HLOOKUP($A$1,TABLE,+AB53+1))</f>
        <v>427.44444399999998</v>
      </c>
      <c r="M74" s="80"/>
      <c r="N74" s="78" t="s">
        <v>12</v>
      </c>
      <c r="O74" s="80"/>
      <c r="P74" s="81">
        <f>IF(ISTEXT(+L74),"   N/A",ABS(+$L74-$H74))</f>
        <v>427.44444399999998</v>
      </c>
      <c r="Q74" s="60"/>
      <c r="R74" s="82"/>
      <c r="S74" s="82"/>
      <c r="Y74" s="83"/>
      <c r="Z74" s="2"/>
      <c r="AB74" s="84"/>
      <c r="AC74" s="86"/>
      <c r="AD74" s="86"/>
      <c r="AE74" s="86"/>
      <c r="AF74" s="86"/>
      <c r="AG74" s="86"/>
      <c r="AH74" s="86"/>
    </row>
    <row r="75" spans="3:34" ht="24.75" customHeight="1" x14ac:dyDescent="0.25">
      <c r="D75" s="1" t="s">
        <v>372</v>
      </c>
      <c r="G75" s="1" t="s">
        <v>19</v>
      </c>
      <c r="H75" s="141">
        <v>0</v>
      </c>
      <c r="I75" s="3"/>
      <c r="J75" s="135"/>
      <c r="K75" s="136"/>
      <c r="L75" s="124">
        <f>IF(OR($A$1&lt;1,$A$1&gt;7),0,HLOOKUP($A$1,TABLE,+AB54+1))</f>
        <v>192801.30074100001</v>
      </c>
      <c r="M75" s="80"/>
      <c r="N75" s="78" t="s">
        <v>12</v>
      </c>
      <c r="O75" s="80"/>
      <c r="P75" s="81">
        <f>IF(ISTEXT(+L75),"   N/A",ABS(+$L75-$H75))</f>
        <v>192801.30074100001</v>
      </c>
      <c r="Q75" s="60"/>
      <c r="R75" s="82"/>
      <c r="S75" s="82"/>
      <c r="Y75" s="83"/>
      <c r="Z75" s="2"/>
      <c r="AB75" s="84"/>
      <c r="AC75" s="86"/>
      <c r="AD75" s="86"/>
      <c r="AE75" s="86"/>
      <c r="AF75" s="86"/>
      <c r="AG75" s="86"/>
      <c r="AH75" s="86"/>
    </row>
    <row r="76" spans="3:34" ht="24.75" customHeight="1" x14ac:dyDescent="0.25">
      <c r="D76" s="74" t="s">
        <v>261</v>
      </c>
      <c r="G76" s="1" t="s">
        <v>19</v>
      </c>
      <c r="H76" s="142" t="e">
        <f>+(H75/$H74)</f>
        <v>#DIV/0!</v>
      </c>
      <c r="I76" s="3"/>
      <c r="J76" s="135"/>
      <c r="K76" s="136"/>
      <c r="L76" s="179">
        <f>IF(OR($A$1&lt;1,$A$1&gt;7),0,HLOOKUP($A$1,TABLE,+AB55+1))</f>
        <v>640.98174600000004</v>
      </c>
      <c r="M76" s="80"/>
      <c r="N76" s="78" t="s">
        <v>12</v>
      </c>
      <c r="O76" s="80"/>
      <c r="P76" s="81" t="e">
        <f>IF(ISTEXT(+L76),"   N/A",ABS(+$L76-$H76))</f>
        <v>#DIV/0!</v>
      </c>
      <c r="Q76" s="60"/>
      <c r="R76" s="82"/>
      <c r="S76" s="82"/>
      <c r="Y76" s="83"/>
      <c r="Z76" s="2"/>
      <c r="AB76" s="84"/>
      <c r="AC76" s="86"/>
      <c r="AD76" s="86"/>
      <c r="AE76" s="86"/>
      <c r="AF76" s="86"/>
      <c r="AG76" s="86"/>
      <c r="AH76" s="86"/>
    </row>
    <row r="77" spans="3:34" ht="24.75" customHeight="1" x14ac:dyDescent="0.25">
      <c r="C77" s="23" t="s">
        <v>263</v>
      </c>
      <c r="P77" s="129"/>
      <c r="Q77" s="60"/>
      <c r="R77" s="93"/>
      <c r="S77" s="93"/>
      <c r="Y77" s="83"/>
      <c r="Z77" s="2"/>
      <c r="AB77" s="84"/>
      <c r="AC77" s="86"/>
      <c r="AD77" s="86"/>
      <c r="AE77" s="86"/>
      <c r="AF77" s="86"/>
      <c r="AG77" s="86"/>
      <c r="AH77" s="86"/>
    </row>
    <row r="78" spans="3:34" ht="24.75" customHeight="1" x14ac:dyDescent="0.25">
      <c r="C78" s="32" t="s">
        <v>265</v>
      </c>
      <c r="P78" s="129"/>
      <c r="Q78" s="60"/>
      <c r="R78" s="93"/>
      <c r="S78" s="93"/>
      <c r="Y78" s="83"/>
      <c r="Z78" s="2"/>
      <c r="AB78" s="84"/>
      <c r="AC78" s="86"/>
      <c r="AD78" s="86"/>
      <c r="AE78" s="86"/>
      <c r="AF78" s="86"/>
      <c r="AG78" s="86"/>
      <c r="AH78" s="86"/>
    </row>
    <row r="79" spans="3:34" ht="24.75" customHeight="1" x14ac:dyDescent="0.25">
      <c r="D79" s="154" t="s">
        <v>370</v>
      </c>
      <c r="E79" s="155"/>
      <c r="F79" s="155"/>
      <c r="G79" s="167"/>
      <c r="H79" s="167"/>
      <c r="I79" s="155"/>
      <c r="J79" s="846">
        <f>+H20+H21+H22</f>
        <v>0</v>
      </c>
      <c r="K79" s="846"/>
      <c r="L79" s="846"/>
      <c r="O79" s="80"/>
      <c r="P79" s="81"/>
      <c r="Q79" s="60"/>
      <c r="R79" s="93"/>
      <c r="S79" s="93"/>
      <c r="Y79" s="83"/>
      <c r="Z79" s="2"/>
      <c r="AB79" s="84"/>
      <c r="AC79" s="86"/>
      <c r="AD79" s="86"/>
      <c r="AE79" s="86"/>
      <c r="AF79" s="86"/>
      <c r="AG79" s="86"/>
      <c r="AH79" s="86"/>
    </row>
    <row r="80" spans="3:34" ht="24.75" customHeight="1" x14ac:dyDescent="0.25">
      <c r="D80" s="132" t="s">
        <v>369</v>
      </c>
      <c r="G80" s="3"/>
      <c r="H80" s="134" t="e">
        <f>+(H82/$J$79)*100</f>
        <v>#DIV/0!</v>
      </c>
      <c r="I80" s="3"/>
      <c r="J80" s="135"/>
      <c r="K80" s="136"/>
      <c r="L80" s="170">
        <f>IF(OR($A$1&lt;1,$A$1&gt;7),0,HLOOKUP($A$1,TABLE,+AB56+1))</f>
        <v>0</v>
      </c>
      <c r="M80" s="80"/>
      <c r="N80" s="78" t="s">
        <v>12</v>
      </c>
      <c r="O80" s="80"/>
      <c r="P80" s="81" t="e">
        <f>IF(ISTEXT(+L80),"   N/A",ABS(+$L80-$H80))</f>
        <v>#DIV/0!</v>
      </c>
      <c r="Q80" s="60"/>
      <c r="R80" s="82"/>
      <c r="S80" s="82"/>
      <c r="Y80" s="83"/>
      <c r="Z80" s="2"/>
      <c r="AB80" s="84"/>
      <c r="AC80" s="86"/>
      <c r="AD80" s="86"/>
      <c r="AE80" s="86"/>
      <c r="AF80" s="86"/>
      <c r="AG80" s="86"/>
      <c r="AH80" s="86"/>
    </row>
    <row r="81" spans="3:34" ht="24.75" customHeight="1" x14ac:dyDescent="0.25">
      <c r="D81" s="74" t="s">
        <v>259</v>
      </c>
      <c r="G81" s="3"/>
      <c r="H81" s="141">
        <v>0</v>
      </c>
      <c r="I81" s="3"/>
      <c r="J81" s="135"/>
      <c r="K81" s="136"/>
      <c r="L81" s="79">
        <f>IF(OR($A$1&lt;1,$A$1&gt;7),0,HLOOKUP($A$1,TABLE,+AB57+1))</f>
        <v>0</v>
      </c>
      <c r="M81" s="80"/>
      <c r="N81" s="78" t="s">
        <v>12</v>
      </c>
      <c r="O81" s="80"/>
      <c r="P81" s="81">
        <f>IF(ISTEXT(+L81),"   N/A",ABS(+$L81-$H81))</f>
        <v>0</v>
      </c>
      <c r="Q81" s="60"/>
      <c r="R81" s="82"/>
      <c r="S81" s="82"/>
      <c r="Y81" s="83"/>
      <c r="Z81" s="2"/>
      <c r="AB81" s="84"/>
      <c r="AC81" s="86"/>
      <c r="AD81" s="86"/>
      <c r="AE81" s="86"/>
      <c r="AF81" s="86"/>
      <c r="AG81" s="86"/>
      <c r="AH81" s="86"/>
    </row>
    <row r="82" spans="3:34" ht="24.75" customHeight="1" x14ac:dyDescent="0.25">
      <c r="D82" s="74" t="s">
        <v>260</v>
      </c>
      <c r="G82" s="1" t="s">
        <v>19</v>
      </c>
      <c r="H82" s="141">
        <v>0</v>
      </c>
      <c r="I82" s="3"/>
      <c r="J82" s="135"/>
      <c r="K82" s="136"/>
      <c r="L82" s="124">
        <f>IF(OR($A$1&lt;1,$A$1&gt;7),0,HLOOKUP($A$1,TABLE,+AB58+1))</f>
        <v>0</v>
      </c>
      <c r="M82" s="80"/>
      <c r="N82" s="78" t="s">
        <v>12</v>
      </c>
      <c r="O82" s="80"/>
      <c r="P82" s="81">
        <f>IF(ISTEXT(+L82),"   N/A",ABS(+$L82-$H82))</f>
        <v>0</v>
      </c>
      <c r="Q82" s="60"/>
      <c r="R82" s="82"/>
      <c r="S82" s="82"/>
      <c r="Y82" s="83"/>
      <c r="Z82" s="2"/>
      <c r="AB82" s="84"/>
      <c r="AC82" s="86"/>
      <c r="AD82" s="86"/>
      <c r="AE82" s="86"/>
      <c r="AF82" s="86"/>
      <c r="AG82" s="86"/>
      <c r="AH82" s="86"/>
    </row>
    <row r="83" spans="3:34" ht="24.75" customHeight="1" x14ac:dyDescent="0.25">
      <c r="D83" s="74" t="s">
        <v>261</v>
      </c>
      <c r="G83" s="1" t="s">
        <v>19</v>
      </c>
      <c r="H83" s="142" t="e">
        <f>H82/H81</f>
        <v>#DIV/0!</v>
      </c>
      <c r="I83" s="3"/>
      <c r="J83" s="135"/>
      <c r="K83" s="136"/>
      <c r="L83" s="130">
        <f>IF(OR($A$1&lt;1,$A$1&gt;7),0,HLOOKUP($A$1,TABLE,+AB59+1))</f>
        <v>0</v>
      </c>
      <c r="M83" s="80"/>
      <c r="N83" s="78" t="s">
        <v>12</v>
      </c>
      <c r="O83" s="80"/>
      <c r="P83" s="81" t="e">
        <f>IF(ISTEXT(+L83),"   N/A",ABS(+$L83-$H83))</f>
        <v>#DIV/0!</v>
      </c>
      <c r="Q83" s="60"/>
      <c r="R83" s="82"/>
      <c r="S83" s="82"/>
      <c r="Y83" s="83"/>
      <c r="Z83" s="2"/>
      <c r="AB83" s="84"/>
      <c r="AC83" s="86"/>
      <c r="AD83" s="86"/>
      <c r="AE83" s="86"/>
      <c r="AF83" s="86"/>
      <c r="AG83" s="86"/>
      <c r="AH83" s="86"/>
    </row>
    <row r="84" spans="3:34" ht="24.75" customHeight="1" x14ac:dyDescent="0.25">
      <c r="C84" s="32" t="s">
        <v>266</v>
      </c>
      <c r="P84" s="138"/>
      <c r="Q84" s="139"/>
      <c r="R84" s="140"/>
      <c r="S84" s="140"/>
      <c r="Y84" s="83"/>
      <c r="Z84" s="2"/>
      <c r="AB84" s="84"/>
      <c r="AC84" s="86"/>
      <c r="AD84" s="86"/>
      <c r="AE84" s="86"/>
      <c r="AF84" s="86"/>
      <c r="AG84" s="86"/>
      <c r="AH84" s="86"/>
    </row>
    <row r="85" spans="3:34" ht="24.75" customHeight="1" x14ac:dyDescent="0.25">
      <c r="D85" s="154" t="s">
        <v>370</v>
      </c>
      <c r="E85" s="155"/>
      <c r="F85" s="155"/>
      <c r="G85" s="167"/>
      <c r="H85" s="167"/>
      <c r="I85" s="155"/>
      <c r="J85" s="846">
        <f>SUM(H20:H22)</f>
        <v>0</v>
      </c>
      <c r="K85" s="846"/>
      <c r="L85" s="846"/>
      <c r="O85" s="80"/>
      <c r="P85" s="81"/>
      <c r="Q85" s="60"/>
      <c r="R85" s="93"/>
      <c r="S85" s="93"/>
      <c r="Y85" s="83"/>
      <c r="Z85" s="2"/>
      <c r="AB85" s="84"/>
      <c r="AC85" s="86"/>
      <c r="AD85" s="86"/>
      <c r="AE85" s="86"/>
      <c r="AF85" s="86"/>
      <c r="AG85" s="86"/>
      <c r="AH85" s="86"/>
    </row>
    <row r="86" spans="3:34" ht="24.75" customHeight="1" x14ac:dyDescent="0.25">
      <c r="D86" s="132" t="s">
        <v>369</v>
      </c>
      <c r="G86" s="3"/>
      <c r="H86" s="134" t="e">
        <f>+(H88/$J$79)*100</f>
        <v>#DIV/0!</v>
      </c>
      <c r="I86" s="3"/>
      <c r="J86" s="135"/>
      <c r="K86" s="136"/>
      <c r="L86" s="170">
        <f>IF(OR($A$1&lt;1,$A$1&gt;7),0,HLOOKUP($A$1,TABLE,+AB60+1))</f>
        <v>6.7691000000000001E-2</v>
      </c>
      <c r="M86" s="80"/>
      <c r="N86" s="78" t="s">
        <v>12</v>
      </c>
      <c r="O86" s="80"/>
      <c r="P86" s="81" t="e">
        <f>IF(ISTEXT(+L86),"   N/A",ABS(+$L86-$H86))</f>
        <v>#DIV/0!</v>
      </c>
      <c r="Q86" s="60"/>
      <c r="R86" s="82"/>
      <c r="S86" s="82"/>
      <c r="Y86" s="83"/>
      <c r="Z86" s="2"/>
      <c r="AB86" s="84"/>
      <c r="AC86" s="86"/>
      <c r="AD86" s="86"/>
      <c r="AE86" s="86"/>
      <c r="AF86" s="86"/>
      <c r="AG86" s="86"/>
      <c r="AH86" s="86"/>
    </row>
    <row r="87" spans="3:34" ht="24.75" customHeight="1" x14ac:dyDescent="0.25">
      <c r="D87" s="74" t="s">
        <v>259</v>
      </c>
      <c r="G87" s="3"/>
      <c r="H87" s="141">
        <v>0</v>
      </c>
      <c r="I87" s="3"/>
      <c r="J87" s="135"/>
      <c r="K87" s="136"/>
      <c r="L87" s="79">
        <f>IF(OR($A$1&lt;1,$A$1&gt;7),0,HLOOKUP($A$1,TABLE,+AB61+1))</f>
        <v>0.16666700000000001</v>
      </c>
      <c r="M87" s="80"/>
      <c r="N87" s="78" t="s">
        <v>12</v>
      </c>
      <c r="O87" s="80"/>
      <c r="P87" s="81">
        <f>IF(ISTEXT(+L87),"   N/A",ABS(+$L87-$H87))</f>
        <v>0.16666700000000001</v>
      </c>
      <c r="Q87" s="60"/>
      <c r="R87" s="82"/>
      <c r="S87" s="82"/>
      <c r="Y87" s="83"/>
      <c r="Z87" s="2"/>
      <c r="AB87" s="84"/>
      <c r="AC87" s="86"/>
      <c r="AD87" s="86"/>
      <c r="AE87" s="86"/>
      <c r="AF87" s="86"/>
      <c r="AG87" s="86"/>
      <c r="AH87" s="86"/>
    </row>
    <row r="88" spans="3:34" ht="24.75" customHeight="1" x14ac:dyDescent="0.25">
      <c r="D88" s="74" t="s">
        <v>260</v>
      </c>
      <c r="G88" s="1" t="s">
        <v>19</v>
      </c>
      <c r="H88" s="141">
        <v>0</v>
      </c>
      <c r="I88" s="3"/>
      <c r="J88" s="135"/>
      <c r="K88" s="136"/>
      <c r="L88" s="179">
        <f>IF(OR($A$1&lt;1,$A$1&gt;7),0,HLOOKUP($A$1,TABLE,+AB62+1))</f>
        <v>1583.333333</v>
      </c>
      <c r="M88" s="80"/>
      <c r="N88" s="78" t="s">
        <v>12</v>
      </c>
      <c r="O88" s="80"/>
      <c r="P88" s="81">
        <f>IF(ISTEXT(+L88),"   N/A",ABS(+$L88-$H88))</f>
        <v>1583.333333</v>
      </c>
      <c r="Q88" s="60"/>
      <c r="R88" s="82"/>
      <c r="S88" s="82"/>
      <c r="Z88" s="2"/>
      <c r="AB88" s="84"/>
      <c r="AC88" s="86"/>
      <c r="AD88" s="86"/>
      <c r="AE88" s="86"/>
      <c r="AF88" s="86"/>
      <c r="AG88" s="86"/>
      <c r="AH88" s="86"/>
    </row>
    <row r="89" spans="3:34" ht="24.75" customHeight="1" x14ac:dyDescent="0.25">
      <c r="D89" s="74" t="s">
        <v>261</v>
      </c>
      <c r="G89" s="1" t="s">
        <v>19</v>
      </c>
      <c r="H89" s="142" t="e">
        <f>H88/H87</f>
        <v>#DIV/0!</v>
      </c>
      <c r="I89" s="3"/>
      <c r="J89" s="135"/>
      <c r="K89" s="136"/>
      <c r="L89" s="179">
        <f>IF(OR($A$1&lt;1,$A$1&gt;7),0,HLOOKUP($A$1,TABLE,+AB63+1))</f>
        <v>1583.333333</v>
      </c>
      <c r="M89" s="80"/>
      <c r="N89" s="78" t="s">
        <v>12</v>
      </c>
      <c r="O89" s="80"/>
      <c r="P89" s="81" t="e">
        <f>IF(ISTEXT(+L89),"   N/A",ABS(+$L89-$H89))</f>
        <v>#DIV/0!</v>
      </c>
      <c r="Q89" s="60"/>
      <c r="R89" s="82"/>
      <c r="S89" s="82"/>
      <c r="Z89" s="2"/>
      <c r="AB89" s="84"/>
      <c r="AC89" s="86"/>
      <c r="AD89" s="86"/>
      <c r="AE89" s="86"/>
      <c r="AF89" s="86"/>
      <c r="AG89" s="86"/>
      <c r="AH89" s="86"/>
    </row>
    <row r="90" spans="3:34" ht="24.75" customHeight="1" x14ac:dyDescent="0.25">
      <c r="C90" s="32" t="s">
        <v>356</v>
      </c>
      <c r="P90" s="138"/>
      <c r="Q90" s="139"/>
      <c r="R90" s="140"/>
      <c r="S90" s="140"/>
      <c r="Z90" s="2"/>
      <c r="AB90" s="84"/>
      <c r="AC90" s="86"/>
      <c r="AD90" s="86"/>
      <c r="AE90" s="86"/>
      <c r="AF90" s="86"/>
      <c r="AG90" s="86"/>
      <c r="AH90" s="86"/>
    </row>
    <row r="91" spans="3:34" ht="24.75" customHeight="1" x14ac:dyDescent="0.25">
      <c r="D91" s="154" t="s">
        <v>370</v>
      </c>
      <c r="E91" s="155"/>
      <c r="F91" s="155"/>
      <c r="G91" s="167"/>
      <c r="H91" s="167"/>
      <c r="I91" s="155"/>
      <c r="J91" s="847">
        <f>SUM(H20:H22)</f>
        <v>0</v>
      </c>
      <c r="K91" s="847"/>
      <c r="L91" s="847"/>
      <c r="O91" s="80"/>
      <c r="P91" s="81"/>
      <c r="Q91" s="60"/>
      <c r="R91" s="93"/>
      <c r="S91" s="93"/>
      <c r="Z91" s="2"/>
      <c r="AB91" s="84"/>
      <c r="AC91" s="86"/>
      <c r="AD91" s="86"/>
      <c r="AE91" s="86"/>
      <c r="AF91" s="86"/>
      <c r="AG91" s="86"/>
      <c r="AH91" s="86"/>
    </row>
    <row r="92" spans="3:34" ht="24.75" customHeight="1" x14ac:dyDescent="0.25">
      <c r="D92" s="132" t="s">
        <v>369</v>
      </c>
      <c r="G92" s="3"/>
      <c r="H92" s="134" t="e">
        <f>+(H94/$J$79)*100</f>
        <v>#DIV/0!</v>
      </c>
      <c r="I92" s="3"/>
      <c r="J92" s="135"/>
      <c r="K92" s="136"/>
      <c r="L92" s="170">
        <f>IF(OR($A$1&lt;1,$A$1&gt;7),0,HLOOKUP($A$1,TABLE,+AB64+1))</f>
        <v>0.93230900000000005</v>
      </c>
      <c r="M92" s="80"/>
      <c r="N92" s="78" t="s">
        <v>12</v>
      </c>
      <c r="O92" s="80"/>
      <c r="P92" s="81" t="e">
        <f>IF(ISTEXT(+L92),"   N/A",ABS(+$L92-$H92))</f>
        <v>#DIV/0!</v>
      </c>
      <c r="Q92" s="60"/>
      <c r="R92" s="82"/>
      <c r="S92" s="82"/>
      <c r="Z92" s="2"/>
      <c r="AB92" s="84"/>
      <c r="AC92" s="86"/>
      <c r="AD92" s="86"/>
      <c r="AE92" s="86"/>
      <c r="AF92" s="86"/>
      <c r="AG92" s="86"/>
      <c r="AH92" s="86"/>
    </row>
    <row r="93" spans="3:34" ht="24.75" customHeight="1" x14ac:dyDescent="0.25">
      <c r="D93" s="74" t="s">
        <v>259</v>
      </c>
      <c r="G93" s="3"/>
      <c r="H93" s="141">
        <v>0</v>
      </c>
      <c r="I93" s="3"/>
      <c r="J93" s="135"/>
      <c r="K93" s="136"/>
      <c r="L93" s="79">
        <f>IF(OR($A$1&lt;1,$A$1&gt;7),0,HLOOKUP($A$1,TABLE,+AB65+1))</f>
        <v>19.166667</v>
      </c>
      <c r="M93" s="80"/>
      <c r="N93" s="78" t="s">
        <v>12</v>
      </c>
      <c r="O93" s="80"/>
      <c r="P93" s="81">
        <f>IF(ISTEXT(+L93),"   N/A",ABS(+$L93-$H93))</f>
        <v>19.166667</v>
      </c>
      <c r="Q93" s="60"/>
      <c r="R93" s="82"/>
      <c r="S93" s="82"/>
      <c r="Z93" s="2"/>
      <c r="AB93" s="84"/>
      <c r="AC93" s="86"/>
      <c r="AD93" s="86"/>
      <c r="AE93" s="86"/>
      <c r="AF93" s="86"/>
      <c r="AG93" s="86"/>
      <c r="AH93" s="86"/>
    </row>
    <row r="94" spans="3:34" ht="24.75" customHeight="1" x14ac:dyDescent="0.25">
      <c r="D94" s="74" t="s">
        <v>260</v>
      </c>
      <c r="G94" s="1" t="s">
        <v>19</v>
      </c>
      <c r="H94" s="141">
        <v>0</v>
      </c>
      <c r="I94" s="3"/>
      <c r="J94" s="135"/>
      <c r="K94" s="136"/>
      <c r="L94" s="179">
        <f>IF(OR($A$1&lt;1,$A$1&gt;7),0,HLOOKUP($A$1,TABLE,+AB66+1))</f>
        <v>21420.251667</v>
      </c>
      <c r="M94" s="80"/>
      <c r="N94" s="78" t="s">
        <v>12</v>
      </c>
      <c r="O94" s="80"/>
      <c r="P94" s="81">
        <f>IF(ISTEXT(+L94),"   N/A",ABS(+$L94-$H94))</f>
        <v>21420.251667</v>
      </c>
      <c r="Q94" s="60"/>
      <c r="R94" s="82"/>
      <c r="S94" s="82"/>
      <c r="Z94" s="2"/>
      <c r="AB94" s="84"/>
      <c r="AC94" s="86"/>
      <c r="AD94" s="86"/>
      <c r="AE94" s="86"/>
      <c r="AF94" s="86"/>
      <c r="AG94" s="86"/>
      <c r="AH94" s="86"/>
    </row>
    <row r="95" spans="3:34" ht="24.75" customHeight="1" x14ac:dyDescent="0.25">
      <c r="D95" s="74" t="s">
        <v>261</v>
      </c>
      <c r="G95" s="1" t="s">
        <v>19</v>
      </c>
      <c r="H95" s="142" t="e">
        <f>H94/H93</f>
        <v>#DIV/0!</v>
      </c>
      <c r="I95" s="3"/>
      <c r="J95" s="135"/>
      <c r="K95" s="136"/>
      <c r="L95" s="179">
        <f>IF(OR($A$1&lt;1,$A$1&gt;7),0,HLOOKUP($A$1,TABLE,+AB67+1))</f>
        <v>3555.6768419999999</v>
      </c>
      <c r="M95" s="80"/>
      <c r="N95" s="78" t="s">
        <v>12</v>
      </c>
      <c r="O95" s="80"/>
      <c r="P95" s="81" t="e">
        <f>IF(ISTEXT(+L95),"   N/A",ABS(+$L95-$H95))</f>
        <v>#DIV/0!</v>
      </c>
      <c r="Q95" s="60"/>
      <c r="R95" s="82"/>
      <c r="S95" s="82"/>
      <c r="Z95" s="2"/>
      <c r="AB95" s="84"/>
      <c r="AC95" s="86"/>
      <c r="AD95" s="86"/>
      <c r="AE95" s="86"/>
      <c r="AF95" s="86"/>
      <c r="AG95" s="86"/>
      <c r="AH95" s="86"/>
    </row>
    <row r="96" spans="3:34" ht="24.75" customHeight="1" x14ac:dyDescent="0.25">
      <c r="R96" s="128"/>
      <c r="S96" s="128"/>
      <c r="Z96" s="2"/>
      <c r="AB96" s="84"/>
      <c r="AC96" s="86"/>
      <c r="AD96" s="86"/>
      <c r="AE96" s="86"/>
      <c r="AF96" s="86"/>
      <c r="AG96" s="86"/>
      <c r="AH96" s="86"/>
    </row>
    <row r="97" spans="3:34" ht="24.75" customHeight="1" x14ac:dyDescent="0.25">
      <c r="C97" s="61" t="s">
        <v>335</v>
      </c>
      <c r="R97" s="128"/>
      <c r="S97" s="128"/>
      <c r="Z97" s="2"/>
      <c r="AB97" s="84"/>
      <c r="AC97" s="86"/>
      <c r="AD97" s="86"/>
      <c r="AE97" s="86"/>
      <c r="AF97" s="86"/>
      <c r="AG97" s="86"/>
      <c r="AH97" s="86"/>
    </row>
    <row r="98" spans="3:34" ht="24.75" customHeight="1" x14ac:dyDescent="0.25">
      <c r="D98" s="1" t="s">
        <v>387</v>
      </c>
      <c r="I98" s="3"/>
      <c r="L98" s="170">
        <f>IF(OR($A$1&lt;1,$A$1&gt;7),0,HLOOKUP($A$1,TABLE,+AB68+1))</f>
        <v>0.31</v>
      </c>
      <c r="M98" s="80"/>
      <c r="N98" s="78" t="s">
        <v>12</v>
      </c>
      <c r="O98" s="80"/>
      <c r="P98" s="172">
        <f>IF(ISTEXT(+L98),"   N/A",ABS(+$L98-$H98))</f>
        <v>0.31</v>
      </c>
      <c r="Q98" s="60"/>
      <c r="R98" s="82"/>
      <c r="S98" s="82"/>
      <c r="Z98" s="2"/>
      <c r="AB98" s="84"/>
      <c r="AC98" s="86"/>
      <c r="AD98" s="86"/>
      <c r="AE98" s="86"/>
      <c r="AF98" s="86"/>
      <c r="AG98" s="86"/>
      <c r="AH98" s="86"/>
    </row>
    <row r="99" spans="3:34" ht="24.75" customHeight="1" x14ac:dyDescent="0.25">
      <c r="I99" s="3"/>
      <c r="L99" s="170"/>
      <c r="M99" s="80"/>
      <c r="N99" s="78"/>
      <c r="O99" s="80"/>
      <c r="P99" s="172"/>
      <c r="Q99" s="60"/>
      <c r="R99" s="119"/>
      <c r="S99" s="119"/>
      <c r="Z99" s="2"/>
      <c r="AB99" s="84"/>
      <c r="AC99" s="86"/>
      <c r="AD99" s="86"/>
      <c r="AE99" s="86"/>
      <c r="AF99" s="86"/>
      <c r="AG99" s="86"/>
      <c r="AH99" s="86"/>
    </row>
    <row r="100" spans="3:34" ht="15.75" x14ac:dyDescent="0.25">
      <c r="D100" s="1" t="s">
        <v>384</v>
      </c>
      <c r="H100" s="143"/>
      <c r="R100" s="128"/>
      <c r="S100" s="128"/>
      <c r="Z100" s="2"/>
      <c r="AB100" s="84"/>
      <c r="AC100" s="86"/>
      <c r="AD100" s="86"/>
      <c r="AE100" s="86"/>
      <c r="AF100" s="86"/>
      <c r="AG100" s="86"/>
      <c r="AH100" s="86"/>
    </row>
    <row r="101" spans="3:34" ht="15.75" x14ac:dyDescent="0.25">
      <c r="D101" s="1" t="s">
        <v>385</v>
      </c>
      <c r="G101" s="1" t="s">
        <v>19</v>
      </c>
      <c r="H101" s="141">
        <v>0</v>
      </c>
      <c r="I101" s="3"/>
      <c r="L101" s="179">
        <f>IF(OR($A$1&lt;1,$A$1&gt;7),0,HLOOKUP($A$1,TABLE,+AB69+1))</f>
        <v>170552</v>
      </c>
      <c r="M101" s="80"/>
      <c r="N101" s="78" t="s">
        <v>12</v>
      </c>
      <c r="O101" s="80"/>
      <c r="P101" s="125">
        <f>IF(ISTEXT(+L101),"   N/A",ABS(+$L101-$H101))</f>
        <v>170552</v>
      </c>
      <c r="Q101" s="60"/>
      <c r="R101" s="82"/>
      <c r="S101" s="82"/>
      <c r="Z101" s="2"/>
      <c r="AB101" s="84"/>
      <c r="AC101" s="86"/>
      <c r="AD101" s="86"/>
      <c r="AE101" s="86"/>
      <c r="AF101" s="86"/>
      <c r="AG101" s="86"/>
      <c r="AH101" s="86"/>
    </row>
    <row r="102" spans="3:34" ht="24.75" customHeight="1" x14ac:dyDescent="0.25">
      <c r="H102" s="143"/>
      <c r="R102" s="128"/>
      <c r="S102" s="128"/>
      <c r="AB102" s="84"/>
      <c r="AC102" s="86"/>
      <c r="AD102" s="86"/>
      <c r="AE102" s="86"/>
      <c r="AF102" s="86"/>
      <c r="AG102" s="86"/>
      <c r="AH102" s="86"/>
    </row>
    <row r="103" spans="3:34" ht="15.75" x14ac:dyDescent="0.25">
      <c r="D103" s="1" t="s">
        <v>334</v>
      </c>
      <c r="H103" s="143"/>
      <c r="R103" s="128"/>
      <c r="S103" s="128"/>
      <c r="AB103" s="84"/>
      <c r="AC103" s="86"/>
      <c r="AD103" s="86"/>
      <c r="AE103" s="86"/>
      <c r="AF103" s="86"/>
      <c r="AG103" s="86"/>
      <c r="AH103" s="86"/>
    </row>
    <row r="104" spans="3:34" ht="15.75" x14ac:dyDescent="0.25">
      <c r="D104" s="1" t="s">
        <v>386</v>
      </c>
      <c r="H104" s="181"/>
      <c r="I104" s="3"/>
      <c r="L104" s="170">
        <f>IF(OR($A$1&lt;1,$A$1&gt;7),0,HLOOKUP($A$1,TABLE,+AB70+1))</f>
        <v>0.20399999999999999</v>
      </c>
      <c r="M104" s="80"/>
      <c r="N104" s="78" t="s">
        <v>12</v>
      </c>
      <c r="O104" s="80"/>
      <c r="P104" s="172">
        <f>IF(ISTEXT(+L104),"   N/A",ABS(+$L104-$H104))</f>
        <v>0.20399999999999999</v>
      </c>
      <c r="Q104" s="60"/>
      <c r="R104" s="82"/>
      <c r="S104" s="82"/>
      <c r="AB104" s="84"/>
      <c r="AC104" s="86"/>
      <c r="AD104" s="86"/>
      <c r="AE104" s="86"/>
      <c r="AF104" s="86"/>
      <c r="AG104" s="86"/>
      <c r="AH104" s="86"/>
    </row>
    <row r="105" spans="3:34" ht="24.75" customHeight="1" x14ac:dyDescent="0.25">
      <c r="AB105" s="84"/>
      <c r="AC105" s="86"/>
      <c r="AD105" s="86"/>
      <c r="AE105" s="86"/>
      <c r="AF105" s="86"/>
      <c r="AG105" s="86"/>
      <c r="AH105" s="86"/>
    </row>
    <row r="106" spans="3:34" ht="24.75" customHeight="1" x14ac:dyDescent="0.25">
      <c r="AB106" s="84"/>
      <c r="AC106" s="86"/>
      <c r="AD106" s="86"/>
      <c r="AE106" s="86"/>
      <c r="AF106" s="86"/>
      <c r="AG106" s="86"/>
      <c r="AH106" s="86"/>
    </row>
    <row r="107" spans="3:34" ht="24.75" customHeight="1" x14ac:dyDescent="0.25">
      <c r="AB107" s="84"/>
      <c r="AC107" s="86"/>
      <c r="AD107" s="86"/>
      <c r="AE107" s="86"/>
      <c r="AF107" s="86"/>
      <c r="AG107" s="86"/>
      <c r="AH107" s="86"/>
    </row>
    <row r="108" spans="3:34" ht="24.75" customHeight="1" x14ac:dyDescent="0.25">
      <c r="AB108" s="84"/>
      <c r="AC108" s="86"/>
      <c r="AD108" s="86"/>
      <c r="AE108" s="86"/>
      <c r="AF108" s="86"/>
      <c r="AG108" s="86"/>
      <c r="AH108" s="86"/>
    </row>
    <row r="109" spans="3:34" ht="24.75" customHeight="1" x14ac:dyDescent="0.25">
      <c r="AB109" s="84"/>
      <c r="AC109" s="86"/>
      <c r="AD109" s="86"/>
      <c r="AE109" s="86"/>
      <c r="AF109" s="86"/>
      <c r="AG109" s="86"/>
      <c r="AH109" s="86"/>
    </row>
    <row r="110" spans="3:34" ht="24.75" customHeight="1" x14ac:dyDescent="0.25">
      <c r="AB110" s="84"/>
      <c r="AC110" s="86"/>
      <c r="AD110" s="86"/>
      <c r="AE110" s="86"/>
      <c r="AF110" s="86"/>
      <c r="AG110" s="86"/>
      <c r="AH110" s="86"/>
    </row>
    <row r="111" spans="3:34" ht="24.75" customHeight="1" x14ac:dyDescent="0.25">
      <c r="AB111" s="84"/>
      <c r="AC111" s="86"/>
      <c r="AD111" s="86"/>
      <c r="AE111" s="86"/>
      <c r="AF111" s="86"/>
      <c r="AG111" s="86"/>
      <c r="AH111" s="86"/>
    </row>
    <row r="112" spans="3:34" ht="24.75" customHeight="1" x14ac:dyDescent="0.25">
      <c r="AB112" s="84"/>
      <c r="AC112" s="86"/>
      <c r="AD112" s="86"/>
      <c r="AE112" s="86"/>
      <c r="AF112" s="86"/>
      <c r="AG112" s="86"/>
      <c r="AH112" s="86"/>
    </row>
    <row r="113" spans="28:34" ht="24.75" customHeight="1" x14ac:dyDescent="0.25">
      <c r="AB113" s="84"/>
      <c r="AC113" s="86"/>
      <c r="AD113" s="86"/>
      <c r="AE113" s="86"/>
      <c r="AF113" s="86"/>
      <c r="AG113" s="86"/>
      <c r="AH113" s="86"/>
    </row>
    <row r="114" spans="28:34" ht="24.75" customHeight="1" x14ac:dyDescent="0.25">
      <c r="AB114" s="84"/>
      <c r="AC114" s="86"/>
      <c r="AD114" s="86"/>
      <c r="AE114" s="86"/>
      <c r="AF114" s="86"/>
      <c r="AG114" s="86"/>
      <c r="AH114" s="86"/>
    </row>
    <row r="115" spans="28:34" ht="24.75" customHeight="1" x14ac:dyDescent="0.25">
      <c r="AB115" s="84"/>
      <c r="AC115" s="86"/>
      <c r="AD115" s="86"/>
      <c r="AE115" s="86"/>
      <c r="AF115" s="86"/>
      <c r="AG115" s="86"/>
      <c r="AH115" s="86"/>
    </row>
    <row r="116" spans="28:34" ht="24.75" customHeight="1" x14ac:dyDescent="0.25">
      <c r="AB116" s="84"/>
      <c r="AC116" s="86"/>
      <c r="AD116" s="86"/>
      <c r="AE116" s="86"/>
      <c r="AF116" s="86"/>
      <c r="AG116" s="86"/>
      <c r="AH116" s="86"/>
    </row>
    <row r="117" spans="28:34" ht="24.75" customHeight="1" x14ac:dyDescent="0.25">
      <c r="AB117" s="84"/>
      <c r="AC117" s="86"/>
      <c r="AD117" s="86"/>
      <c r="AE117" s="86"/>
      <c r="AF117" s="86"/>
      <c r="AG117" s="86"/>
      <c r="AH117" s="86"/>
    </row>
    <row r="118" spans="28:34" ht="24.75" customHeight="1" x14ac:dyDescent="0.25">
      <c r="AB118" s="84"/>
      <c r="AC118" s="86"/>
      <c r="AD118" s="86"/>
      <c r="AE118" s="86"/>
      <c r="AF118" s="86"/>
      <c r="AG118" s="86"/>
      <c r="AH118" s="86"/>
    </row>
    <row r="119" spans="28:34" ht="24.75" customHeight="1" x14ac:dyDescent="0.25">
      <c r="AB119" s="84"/>
      <c r="AC119" s="86"/>
      <c r="AD119" s="86"/>
      <c r="AE119" s="86"/>
      <c r="AF119" s="86"/>
      <c r="AG119" s="86"/>
      <c r="AH119" s="86"/>
    </row>
    <row r="120" spans="28:34" ht="24.75" customHeight="1" x14ac:dyDescent="0.25">
      <c r="AB120" s="84"/>
      <c r="AC120" s="86"/>
      <c r="AD120" s="86"/>
      <c r="AE120" s="86"/>
      <c r="AF120" s="86"/>
      <c r="AG120" s="86"/>
      <c r="AH120" s="86"/>
    </row>
    <row r="121" spans="28:34" ht="24.75" customHeight="1" x14ac:dyDescent="0.25">
      <c r="AB121" s="84"/>
      <c r="AC121" s="86"/>
      <c r="AD121" s="86"/>
      <c r="AE121" s="86"/>
      <c r="AF121" s="86"/>
      <c r="AG121" s="86"/>
      <c r="AH121" s="86"/>
    </row>
    <row r="122" spans="28:34" ht="24.75" customHeight="1" x14ac:dyDescent="0.25">
      <c r="AB122" s="84"/>
      <c r="AC122" s="86"/>
      <c r="AD122" s="86"/>
      <c r="AE122" s="86"/>
      <c r="AF122" s="86"/>
      <c r="AG122" s="86"/>
      <c r="AH122" s="86"/>
    </row>
    <row r="123" spans="28:34" ht="24.75" customHeight="1" x14ac:dyDescent="0.25">
      <c r="AB123" s="84"/>
      <c r="AC123" s="86"/>
      <c r="AD123" s="86"/>
      <c r="AE123" s="86"/>
      <c r="AF123" s="86"/>
      <c r="AG123" s="86"/>
      <c r="AH123" s="86"/>
    </row>
    <row r="124" spans="28:34" ht="24.75" customHeight="1" x14ac:dyDescent="0.25">
      <c r="AB124" s="84"/>
      <c r="AC124" s="86"/>
      <c r="AD124" s="86"/>
      <c r="AE124" s="86"/>
      <c r="AF124" s="86"/>
      <c r="AG124" s="86"/>
      <c r="AH124" s="86"/>
    </row>
    <row r="125" spans="28:34" ht="24.75" customHeight="1" x14ac:dyDescent="0.25">
      <c r="AB125" s="84"/>
      <c r="AC125" s="86"/>
      <c r="AD125" s="86"/>
      <c r="AE125" s="86"/>
      <c r="AF125" s="86"/>
      <c r="AG125" s="86"/>
      <c r="AH125" s="86"/>
    </row>
    <row r="126" spans="28:34" ht="24.75" customHeight="1" x14ac:dyDescent="0.25">
      <c r="AB126" s="84"/>
      <c r="AC126" s="86"/>
      <c r="AD126" s="86"/>
      <c r="AE126" s="86"/>
      <c r="AF126" s="86"/>
      <c r="AG126" s="86"/>
      <c r="AH126" s="86"/>
    </row>
    <row r="127" spans="28:34" ht="24.75" customHeight="1" x14ac:dyDescent="0.25">
      <c r="AB127" s="84"/>
      <c r="AC127" s="86"/>
      <c r="AD127" s="86"/>
      <c r="AE127" s="86"/>
      <c r="AF127" s="86"/>
      <c r="AG127" s="86"/>
      <c r="AH127" s="86"/>
    </row>
    <row r="128" spans="28:34" ht="24.75" customHeight="1" x14ac:dyDescent="0.25">
      <c r="AB128" s="84"/>
      <c r="AC128" s="86"/>
      <c r="AD128" s="86"/>
      <c r="AE128" s="86"/>
      <c r="AF128" s="86"/>
      <c r="AG128" s="86"/>
      <c r="AH128" s="86"/>
    </row>
    <row r="129" spans="28:34" ht="24.75" customHeight="1" x14ac:dyDescent="0.25">
      <c r="AB129" s="84"/>
      <c r="AC129" s="86"/>
      <c r="AD129" s="86"/>
      <c r="AE129" s="86"/>
      <c r="AF129" s="86"/>
      <c r="AG129" s="86"/>
      <c r="AH129" s="86"/>
    </row>
    <row r="130" spans="28:34" ht="24.75" customHeight="1" x14ac:dyDescent="0.25">
      <c r="AB130" s="84"/>
      <c r="AC130" s="86"/>
      <c r="AD130" s="86"/>
      <c r="AE130" s="86"/>
      <c r="AF130" s="86"/>
      <c r="AG130" s="86"/>
      <c r="AH130" s="86"/>
    </row>
    <row r="131" spans="28:34" ht="24.75" customHeight="1" x14ac:dyDescent="0.25">
      <c r="AB131" s="84"/>
      <c r="AC131" s="86"/>
      <c r="AD131" s="86"/>
      <c r="AE131" s="86"/>
      <c r="AF131" s="86"/>
      <c r="AG131" s="86"/>
      <c r="AH131" s="86"/>
    </row>
    <row r="132" spans="28:34" ht="24.75" customHeight="1" x14ac:dyDescent="0.25">
      <c r="AB132" s="84"/>
      <c r="AC132" s="86"/>
      <c r="AD132" s="86"/>
      <c r="AE132" s="86"/>
      <c r="AF132" s="86"/>
      <c r="AG132" s="86"/>
      <c r="AH132" s="86"/>
    </row>
    <row r="133" spans="28:34" ht="24.75" customHeight="1" x14ac:dyDescent="0.25">
      <c r="AB133" s="84"/>
      <c r="AC133" s="86"/>
      <c r="AD133" s="86"/>
      <c r="AE133" s="86"/>
      <c r="AF133" s="86"/>
      <c r="AG133" s="86"/>
      <c r="AH133" s="86"/>
    </row>
    <row r="134" spans="28:34" ht="24.75" customHeight="1" x14ac:dyDescent="0.25">
      <c r="AB134" s="84"/>
      <c r="AC134" s="86"/>
      <c r="AD134" s="86"/>
      <c r="AE134" s="86"/>
      <c r="AF134" s="86"/>
      <c r="AG134" s="86"/>
      <c r="AH134" s="86"/>
    </row>
    <row r="135" spans="28:34" ht="24.75" customHeight="1" x14ac:dyDescent="0.25">
      <c r="AB135" s="84"/>
      <c r="AC135" s="86"/>
      <c r="AD135" s="86"/>
      <c r="AE135" s="86"/>
      <c r="AF135" s="86"/>
      <c r="AG135" s="86"/>
      <c r="AH135" s="86"/>
    </row>
    <row r="136" spans="28:34" ht="24.75" customHeight="1" x14ac:dyDescent="0.25">
      <c r="AB136" s="84"/>
      <c r="AC136" s="86"/>
      <c r="AD136" s="86"/>
      <c r="AE136" s="86"/>
      <c r="AF136" s="86"/>
      <c r="AG136" s="86"/>
      <c r="AH136" s="86"/>
    </row>
    <row r="137" spans="28:34" ht="24.75" customHeight="1" x14ac:dyDescent="0.25">
      <c r="AB137" s="84"/>
      <c r="AC137" s="86"/>
      <c r="AD137" s="86"/>
      <c r="AE137" s="86"/>
      <c r="AF137" s="86"/>
      <c r="AG137" s="86"/>
      <c r="AH137" s="86"/>
    </row>
    <row r="138" spans="28:34" ht="24.75" customHeight="1" x14ac:dyDescent="0.25">
      <c r="AB138" s="84"/>
      <c r="AC138" s="86"/>
      <c r="AD138" s="86"/>
      <c r="AE138" s="86"/>
      <c r="AF138" s="86"/>
      <c r="AG138" s="86"/>
      <c r="AH138" s="86"/>
    </row>
    <row r="139" spans="28:34" ht="24.75" customHeight="1" x14ac:dyDescent="0.25">
      <c r="AB139" s="84"/>
      <c r="AC139" s="86"/>
      <c r="AD139" s="86"/>
      <c r="AE139" s="86"/>
      <c r="AF139" s="86"/>
      <c r="AG139" s="86"/>
      <c r="AH139" s="86"/>
    </row>
    <row r="140" spans="28:34" ht="24.75" customHeight="1" x14ac:dyDescent="0.25">
      <c r="AB140" s="84"/>
      <c r="AC140" s="86"/>
      <c r="AD140" s="86"/>
      <c r="AE140" s="86"/>
      <c r="AF140" s="86"/>
      <c r="AG140" s="86"/>
      <c r="AH140" s="86"/>
    </row>
    <row r="141" spans="28:34" ht="24.75" customHeight="1" x14ac:dyDescent="0.25">
      <c r="AB141" s="84"/>
      <c r="AC141" s="86"/>
      <c r="AD141" s="86"/>
      <c r="AE141" s="86"/>
      <c r="AF141" s="86"/>
      <c r="AG141" s="86"/>
      <c r="AH141" s="86"/>
    </row>
    <row r="142" spans="28:34" ht="24.75" customHeight="1" x14ac:dyDescent="0.25">
      <c r="AB142" s="84"/>
      <c r="AC142" s="86"/>
      <c r="AD142" s="86"/>
      <c r="AE142" s="86"/>
      <c r="AF142" s="86"/>
      <c r="AG142" s="86"/>
      <c r="AH142" s="86"/>
    </row>
    <row r="143" spans="28:34" ht="24.75" customHeight="1" x14ac:dyDescent="0.25">
      <c r="AB143" s="84"/>
      <c r="AC143" s="86"/>
      <c r="AD143" s="86"/>
      <c r="AE143" s="86"/>
      <c r="AF143" s="86"/>
      <c r="AG143" s="86"/>
      <c r="AH143" s="86"/>
    </row>
    <row r="144" spans="28:34" ht="24.75" customHeight="1" x14ac:dyDescent="0.25">
      <c r="AB144" s="84"/>
      <c r="AC144" s="86"/>
      <c r="AD144" s="86"/>
      <c r="AE144" s="86"/>
      <c r="AF144" s="86"/>
      <c r="AG144" s="86"/>
      <c r="AH144" s="86"/>
    </row>
    <row r="145" spans="28:34" ht="24.75" customHeight="1" x14ac:dyDescent="0.25">
      <c r="AB145" s="84"/>
      <c r="AC145" s="86"/>
      <c r="AD145" s="86"/>
      <c r="AE145" s="86"/>
      <c r="AF145" s="86"/>
      <c r="AG145" s="86"/>
      <c r="AH145" s="86"/>
    </row>
    <row r="146" spans="28:34" ht="24.75" customHeight="1" x14ac:dyDescent="0.25">
      <c r="AB146" s="84"/>
      <c r="AC146" s="86"/>
      <c r="AD146" s="86"/>
      <c r="AE146" s="86"/>
      <c r="AF146" s="86"/>
      <c r="AG146" s="86"/>
      <c r="AH146" s="86"/>
    </row>
    <row r="147" spans="28:34" ht="24.75" customHeight="1" x14ac:dyDescent="0.25">
      <c r="AB147" s="84"/>
      <c r="AC147" s="86"/>
      <c r="AD147" s="86"/>
      <c r="AE147" s="86"/>
      <c r="AF147" s="86"/>
      <c r="AG147" s="86"/>
      <c r="AH147" s="86"/>
    </row>
    <row r="148" spans="28:34" ht="24.75" customHeight="1" x14ac:dyDescent="0.25">
      <c r="AB148" s="84"/>
      <c r="AC148" s="86"/>
      <c r="AD148" s="86"/>
      <c r="AE148" s="86"/>
      <c r="AF148" s="86"/>
      <c r="AG148" s="86"/>
      <c r="AH148" s="86"/>
    </row>
    <row r="149" spans="28:34" ht="24.75" customHeight="1" x14ac:dyDescent="0.25">
      <c r="AB149" s="84"/>
      <c r="AC149" s="86"/>
      <c r="AD149" s="86"/>
      <c r="AE149" s="86"/>
      <c r="AF149" s="86"/>
      <c r="AG149" s="86"/>
      <c r="AH149" s="86"/>
    </row>
    <row r="150" spans="28:34" ht="24.75" customHeight="1" x14ac:dyDescent="0.25">
      <c r="AB150" s="84"/>
      <c r="AC150" s="86"/>
      <c r="AD150" s="86"/>
      <c r="AE150" s="86"/>
      <c r="AF150" s="86"/>
      <c r="AG150" s="86"/>
      <c r="AH150" s="86"/>
    </row>
    <row r="151" spans="28:34" ht="24.75" customHeight="1" x14ac:dyDescent="0.25">
      <c r="AB151" s="84"/>
      <c r="AC151" s="86"/>
      <c r="AD151" s="86"/>
      <c r="AE151" s="86"/>
      <c r="AF151" s="86"/>
      <c r="AG151" s="86"/>
      <c r="AH151" s="86"/>
    </row>
    <row r="152" spans="28:34" ht="24.75" customHeight="1" x14ac:dyDescent="0.25">
      <c r="AB152" s="84"/>
      <c r="AC152" s="86"/>
      <c r="AD152" s="86"/>
      <c r="AE152" s="86"/>
      <c r="AF152" s="86"/>
      <c r="AG152" s="86"/>
      <c r="AH152" s="86"/>
    </row>
    <row r="153" spans="28:34" ht="24.75" customHeight="1" x14ac:dyDescent="0.25">
      <c r="AB153" s="84"/>
      <c r="AC153" s="86"/>
      <c r="AD153" s="86"/>
      <c r="AE153" s="86"/>
      <c r="AF153" s="86"/>
      <c r="AG153" s="86"/>
      <c r="AH153" s="86"/>
    </row>
    <row r="154" spans="28:34" ht="24.75" customHeight="1" x14ac:dyDescent="0.25">
      <c r="AB154" s="84"/>
      <c r="AC154" s="86"/>
      <c r="AD154" s="86"/>
      <c r="AE154" s="86"/>
      <c r="AF154" s="86"/>
      <c r="AG154" s="86"/>
      <c r="AH154" s="86"/>
    </row>
    <row r="155" spans="28:34" ht="24.75" customHeight="1" x14ac:dyDescent="0.25">
      <c r="AB155" s="84"/>
      <c r="AC155" s="86"/>
      <c r="AD155" s="86"/>
      <c r="AE155" s="86"/>
      <c r="AF155" s="86"/>
      <c r="AG155" s="86"/>
      <c r="AH155" s="86"/>
    </row>
    <row r="156" spans="28:34" ht="24.75" customHeight="1" x14ac:dyDescent="0.25">
      <c r="AB156" s="84"/>
      <c r="AC156" s="86"/>
      <c r="AD156" s="86"/>
      <c r="AE156" s="86"/>
      <c r="AF156" s="86"/>
      <c r="AG156" s="86"/>
      <c r="AH156" s="86"/>
    </row>
    <row r="157" spans="28:34" ht="24.75" customHeight="1" x14ac:dyDescent="0.25">
      <c r="AB157" s="84"/>
      <c r="AC157" s="86"/>
      <c r="AD157" s="86"/>
      <c r="AE157" s="86"/>
      <c r="AF157" s="86"/>
      <c r="AG157" s="86"/>
      <c r="AH157" s="86"/>
    </row>
    <row r="158" spans="28:34" ht="24.75" customHeight="1" x14ac:dyDescent="0.25">
      <c r="AB158" s="84"/>
      <c r="AC158" s="86"/>
      <c r="AD158" s="86"/>
      <c r="AE158" s="86"/>
      <c r="AF158" s="86"/>
      <c r="AG158" s="86"/>
      <c r="AH158" s="86"/>
    </row>
    <row r="159" spans="28:34" ht="24.75" customHeight="1" x14ac:dyDescent="0.25">
      <c r="AB159" s="84"/>
      <c r="AC159" s="86"/>
      <c r="AD159" s="86"/>
      <c r="AE159" s="86"/>
      <c r="AF159" s="86"/>
      <c r="AG159" s="86"/>
      <c r="AH159" s="86"/>
    </row>
    <row r="160" spans="28:34" ht="24.75" customHeight="1" x14ac:dyDescent="0.25">
      <c r="AB160" s="84"/>
      <c r="AC160" s="86"/>
      <c r="AD160" s="86"/>
      <c r="AE160" s="86"/>
      <c r="AF160" s="86"/>
      <c r="AG160" s="86"/>
      <c r="AH160" s="86"/>
    </row>
    <row r="161" spans="28:34" ht="24.75" customHeight="1" x14ac:dyDescent="0.25">
      <c r="AB161" s="84"/>
      <c r="AC161" s="86"/>
      <c r="AD161" s="86"/>
      <c r="AE161" s="86"/>
      <c r="AF161" s="86"/>
      <c r="AG161" s="86"/>
      <c r="AH161" s="86"/>
    </row>
    <row r="162" spans="28:34" ht="24.75" customHeight="1" x14ac:dyDescent="0.25">
      <c r="AB162" s="84"/>
      <c r="AC162" s="86"/>
      <c r="AD162" s="86"/>
      <c r="AE162" s="86"/>
      <c r="AF162" s="86"/>
      <c r="AG162" s="86"/>
      <c r="AH162" s="86"/>
    </row>
    <row r="163" spans="28:34" ht="24.75" customHeight="1" x14ac:dyDescent="0.25">
      <c r="AB163" s="84"/>
      <c r="AC163" s="86"/>
      <c r="AD163" s="86"/>
      <c r="AE163" s="86"/>
      <c r="AF163" s="86"/>
      <c r="AG163" s="86"/>
      <c r="AH163" s="86"/>
    </row>
    <row r="164" spans="28:34" ht="24.75" customHeight="1" x14ac:dyDescent="0.25">
      <c r="AB164" s="84"/>
      <c r="AC164" s="86"/>
      <c r="AD164" s="86"/>
      <c r="AE164" s="86"/>
      <c r="AF164" s="86"/>
      <c r="AG164" s="86"/>
      <c r="AH164" s="86"/>
    </row>
    <row r="165" spans="28:34" ht="24.75" customHeight="1" x14ac:dyDescent="0.25">
      <c r="AB165" s="84"/>
      <c r="AC165" s="86"/>
      <c r="AD165" s="86"/>
      <c r="AE165" s="86"/>
      <c r="AF165" s="86"/>
      <c r="AG165" s="86"/>
      <c r="AH165" s="86"/>
    </row>
    <row r="166" spans="28:34" ht="24.75" customHeight="1" x14ac:dyDescent="0.25">
      <c r="AB166" s="84"/>
      <c r="AC166" s="86"/>
      <c r="AD166" s="86"/>
      <c r="AE166" s="86"/>
      <c r="AF166" s="86"/>
      <c r="AG166" s="86"/>
      <c r="AH166" s="86"/>
    </row>
    <row r="167" spans="28:34" ht="24.75" customHeight="1" x14ac:dyDescent="0.25">
      <c r="AB167" s="84"/>
      <c r="AC167" s="86"/>
      <c r="AD167" s="86"/>
      <c r="AE167" s="86"/>
      <c r="AF167" s="86"/>
      <c r="AG167" s="86"/>
      <c r="AH167" s="86"/>
    </row>
    <row r="168" spans="28:34" ht="24.75" customHeight="1" x14ac:dyDescent="0.25">
      <c r="AB168" s="84"/>
      <c r="AC168" s="86"/>
      <c r="AD168" s="86"/>
      <c r="AE168" s="86"/>
      <c r="AF168" s="86"/>
      <c r="AG168" s="86"/>
      <c r="AH168" s="86"/>
    </row>
    <row r="169" spans="28:34" ht="24.75" customHeight="1" x14ac:dyDescent="0.25">
      <c r="AB169" s="84"/>
      <c r="AC169" s="86"/>
      <c r="AD169" s="86"/>
      <c r="AE169" s="86"/>
      <c r="AF169" s="86"/>
      <c r="AG169" s="86"/>
      <c r="AH169" s="86"/>
    </row>
    <row r="170" spans="28:34" ht="24.75" customHeight="1" x14ac:dyDescent="0.25">
      <c r="AB170" s="84"/>
      <c r="AC170" s="86"/>
      <c r="AD170" s="86"/>
      <c r="AE170" s="86"/>
      <c r="AF170" s="86"/>
      <c r="AG170" s="86"/>
      <c r="AH170" s="86"/>
    </row>
    <row r="171" spans="28:34" ht="24.75" customHeight="1" x14ac:dyDescent="0.25">
      <c r="AB171" s="84"/>
      <c r="AC171" s="86"/>
      <c r="AD171" s="86"/>
      <c r="AE171" s="86"/>
      <c r="AF171" s="86"/>
      <c r="AG171" s="86"/>
      <c r="AH171" s="86"/>
    </row>
    <row r="172" spans="28:34" ht="24.75" customHeight="1" x14ac:dyDescent="0.25">
      <c r="AB172" s="84"/>
      <c r="AC172" s="86"/>
      <c r="AD172" s="86"/>
      <c r="AE172" s="86"/>
      <c r="AF172" s="86"/>
      <c r="AG172" s="86"/>
      <c r="AH172" s="86"/>
    </row>
    <row r="173" spans="28:34" ht="24.75" customHeight="1" x14ac:dyDescent="0.25">
      <c r="AB173" s="84"/>
      <c r="AC173" s="86"/>
      <c r="AD173" s="86"/>
      <c r="AE173" s="86"/>
      <c r="AF173" s="86"/>
      <c r="AG173" s="86"/>
      <c r="AH173" s="86"/>
    </row>
    <row r="174" spans="28:34" ht="24.75" customHeight="1" x14ac:dyDescent="0.25">
      <c r="AB174" s="84"/>
      <c r="AC174" s="86"/>
      <c r="AD174" s="86"/>
      <c r="AE174" s="86"/>
      <c r="AF174" s="86"/>
      <c r="AG174" s="86"/>
      <c r="AH174" s="86"/>
    </row>
    <row r="175" spans="28:34" ht="24.75" customHeight="1" x14ac:dyDescent="0.25">
      <c r="AB175" s="84"/>
    </row>
    <row r="176" spans="28:34" ht="24.75" customHeight="1" x14ac:dyDescent="0.25">
      <c r="AB176" s="84"/>
    </row>
    <row r="177" spans="28:28" ht="24.75" customHeight="1" x14ac:dyDescent="0.25">
      <c r="AB177" s="84"/>
    </row>
    <row r="178" spans="28:28" ht="24.75" customHeight="1" x14ac:dyDescent="0.25">
      <c r="AB178" s="84"/>
    </row>
    <row r="179" spans="28:28" ht="24.75" customHeight="1" x14ac:dyDescent="0.25">
      <c r="AB179" s="84"/>
    </row>
    <row r="180" spans="28:28" ht="24.75" customHeight="1" x14ac:dyDescent="0.25">
      <c r="AB180" s="84"/>
    </row>
    <row r="181" spans="28:28" ht="24.75" customHeight="1" x14ac:dyDescent="0.25">
      <c r="AB181" s="84"/>
    </row>
    <row r="182" spans="28:28" ht="24.75" customHeight="1" x14ac:dyDescent="0.25">
      <c r="AB182" s="84"/>
    </row>
    <row r="183" spans="28:28" ht="24.75" customHeight="1" x14ac:dyDescent="0.25">
      <c r="AB183" s="84"/>
    </row>
    <row r="184" spans="28:28" ht="24.75" customHeight="1" x14ac:dyDescent="0.25">
      <c r="AB184" s="84"/>
    </row>
    <row r="185" spans="28:28" ht="24.75" customHeight="1" x14ac:dyDescent="0.25">
      <c r="AB185" s="84"/>
    </row>
    <row r="186" spans="28:28" ht="24.75" customHeight="1" x14ac:dyDescent="0.25">
      <c r="AB186" s="84"/>
    </row>
    <row r="187" spans="28:28" ht="24.75" customHeight="1" x14ac:dyDescent="0.25">
      <c r="AB187" s="84"/>
    </row>
    <row r="188" spans="28:28" ht="24.75" customHeight="1" x14ac:dyDescent="0.25">
      <c r="AB188" s="84"/>
    </row>
    <row r="189" spans="28:28" ht="24.75" customHeight="1" x14ac:dyDescent="0.25">
      <c r="AB189" s="84"/>
    </row>
    <row r="190" spans="28:28" ht="24.75" customHeight="1" x14ac:dyDescent="0.25">
      <c r="AB190" s="84"/>
    </row>
    <row r="191" spans="28:28" ht="24.75" customHeight="1" x14ac:dyDescent="0.25">
      <c r="AB191" s="84"/>
    </row>
    <row r="192" spans="28:28" ht="24.75" customHeight="1" x14ac:dyDescent="0.25">
      <c r="AB192" s="84"/>
    </row>
    <row r="193" spans="28:28" ht="24.75" customHeight="1" x14ac:dyDescent="0.25">
      <c r="AB193" s="84"/>
    </row>
    <row r="194" spans="28:28" ht="24.75" customHeight="1" x14ac:dyDescent="0.25">
      <c r="AB194" s="84"/>
    </row>
    <row r="195" spans="28:28" ht="24.75" customHeight="1" x14ac:dyDescent="0.25">
      <c r="AB195" s="84"/>
    </row>
    <row r="196" spans="28:28" ht="24.75" customHeight="1" x14ac:dyDescent="0.25">
      <c r="AB196" s="84"/>
    </row>
    <row r="197" spans="28:28" ht="24.75" customHeight="1" x14ac:dyDescent="0.25">
      <c r="AB197" s="84"/>
    </row>
    <row r="198" spans="28:28" ht="24.75" customHeight="1" x14ac:dyDescent="0.25">
      <c r="AB198" s="84"/>
    </row>
    <row r="199" spans="28:28" ht="24.75" customHeight="1" x14ac:dyDescent="0.25">
      <c r="AB199" s="84"/>
    </row>
    <row r="200" spans="28:28" ht="24.75" customHeight="1" x14ac:dyDescent="0.25">
      <c r="AB200" s="84"/>
    </row>
    <row r="201" spans="28:28" ht="24.75" customHeight="1" x14ac:dyDescent="0.25">
      <c r="AB201" s="84"/>
    </row>
    <row r="202" spans="28:28" ht="24.75" customHeight="1" x14ac:dyDescent="0.25">
      <c r="AB202" s="84"/>
    </row>
    <row r="203" spans="28:28" ht="24.75" customHeight="1" x14ac:dyDescent="0.25">
      <c r="AB203" s="84"/>
    </row>
    <row r="204" spans="28:28" ht="24.75" customHeight="1" x14ac:dyDescent="0.25">
      <c r="AB204" s="84"/>
    </row>
    <row r="205" spans="28:28" ht="24.75" customHeight="1" x14ac:dyDescent="0.25">
      <c r="AB205" s="84"/>
    </row>
    <row r="206" spans="28:28" ht="24.75" customHeight="1" x14ac:dyDescent="0.25">
      <c r="AB206" s="84"/>
    </row>
    <row r="207" spans="28:28" ht="24.75" customHeight="1" x14ac:dyDescent="0.25">
      <c r="AB207" s="84"/>
    </row>
    <row r="208" spans="28:28" ht="24.75" customHeight="1" x14ac:dyDescent="0.25">
      <c r="AB208" s="84"/>
    </row>
    <row r="209" spans="28:28" ht="24.75" customHeight="1" x14ac:dyDescent="0.25">
      <c r="AB209" s="84"/>
    </row>
    <row r="210" spans="28:28" ht="24.75" customHeight="1" x14ac:dyDescent="0.25">
      <c r="AB210" s="84"/>
    </row>
    <row r="211" spans="28:28" ht="24.75" customHeight="1" x14ac:dyDescent="0.25">
      <c r="AB211" s="84"/>
    </row>
    <row r="212" spans="28:28" ht="24.75" customHeight="1" x14ac:dyDescent="0.25">
      <c r="AB212" s="84"/>
    </row>
    <row r="213" spans="28:28" ht="24.75" customHeight="1" x14ac:dyDescent="0.25">
      <c r="AB213" s="84"/>
    </row>
    <row r="214" spans="28:28" ht="24.75" customHeight="1" x14ac:dyDescent="0.25">
      <c r="AB214" s="84"/>
    </row>
    <row r="215" spans="28:28" ht="24.75" customHeight="1" x14ac:dyDescent="0.25">
      <c r="AB215" s="84"/>
    </row>
    <row r="216" spans="28:28" ht="24.75" customHeight="1" x14ac:dyDescent="0.25">
      <c r="AB216" s="84"/>
    </row>
    <row r="217" spans="28:28" ht="24.75" customHeight="1" x14ac:dyDescent="0.25">
      <c r="AB217" s="84"/>
    </row>
    <row r="218" spans="28:28" ht="24.75" customHeight="1" x14ac:dyDescent="0.25">
      <c r="AB218" s="84"/>
    </row>
    <row r="219" spans="28:28" ht="24.75" customHeight="1" x14ac:dyDescent="0.25">
      <c r="AB219" s="84"/>
    </row>
    <row r="220" spans="28:28" ht="24.75" customHeight="1" x14ac:dyDescent="0.25">
      <c r="AB220" s="84"/>
    </row>
    <row r="221" spans="28:28" ht="24.75" customHeight="1" x14ac:dyDescent="0.25">
      <c r="AB221" s="84"/>
    </row>
    <row r="222" spans="28:28" ht="24.75" customHeight="1" x14ac:dyDescent="0.25">
      <c r="AB222" s="84"/>
    </row>
    <row r="223" spans="28:28" ht="24.75" customHeight="1" x14ac:dyDescent="0.25">
      <c r="AB223" s="84"/>
    </row>
    <row r="224" spans="28:28" ht="24.75" customHeight="1" x14ac:dyDescent="0.25">
      <c r="AB224" s="84"/>
    </row>
    <row r="225" spans="28:28" ht="24.75" customHeight="1" x14ac:dyDescent="0.25">
      <c r="AB225" s="84"/>
    </row>
    <row r="226" spans="28:28" ht="24.75" customHeight="1" x14ac:dyDescent="0.25">
      <c r="AB226" s="84"/>
    </row>
    <row r="227" spans="28:28" ht="24.75" customHeight="1" x14ac:dyDescent="0.25">
      <c r="AB227" s="84"/>
    </row>
    <row r="228" spans="28:28" ht="24.75" customHeight="1" x14ac:dyDescent="0.25">
      <c r="AB228" s="84"/>
    </row>
    <row r="229" spans="28:28" ht="24.75" customHeight="1" x14ac:dyDescent="0.25">
      <c r="AB229" s="84"/>
    </row>
    <row r="230" spans="28:28" ht="24.75" customHeight="1" x14ac:dyDescent="0.25">
      <c r="AB230" s="84"/>
    </row>
    <row r="231" spans="28:28" ht="24.75" customHeight="1" x14ac:dyDescent="0.25">
      <c r="AB231" s="84"/>
    </row>
    <row r="232" spans="28:28" ht="24.75" customHeight="1" x14ac:dyDescent="0.25">
      <c r="AB232" s="84"/>
    </row>
    <row r="233" spans="28:28" ht="24.75" customHeight="1" x14ac:dyDescent="0.25">
      <c r="AB233" s="84"/>
    </row>
    <row r="234" spans="28:28" ht="24.75" customHeight="1" x14ac:dyDescent="0.25">
      <c r="AB234" s="84"/>
    </row>
    <row r="235" spans="28:28" ht="24.75" customHeight="1" x14ac:dyDescent="0.25">
      <c r="AB235" s="84"/>
    </row>
    <row r="236" spans="28:28" ht="24.75" customHeight="1" x14ac:dyDescent="0.25">
      <c r="AB236" s="84"/>
    </row>
    <row r="237" spans="28:28" ht="24.75" customHeight="1" x14ac:dyDescent="0.25">
      <c r="AB237" s="84"/>
    </row>
    <row r="238" spans="28:28" ht="24.75" customHeight="1" x14ac:dyDescent="0.25">
      <c r="AB238" s="84"/>
    </row>
    <row r="239" spans="28:28" ht="24.75" customHeight="1" x14ac:dyDescent="0.25">
      <c r="AB239" s="84"/>
    </row>
    <row r="240" spans="28:28" ht="24.75" customHeight="1" x14ac:dyDescent="0.25">
      <c r="AB240" s="84"/>
    </row>
    <row r="241" spans="28:28" ht="24.75" customHeight="1" x14ac:dyDescent="0.25">
      <c r="AB241" s="84"/>
    </row>
    <row r="242" spans="28:28" ht="24.75" customHeight="1" x14ac:dyDescent="0.25">
      <c r="AB242" s="84"/>
    </row>
    <row r="243" spans="28:28" ht="24.75" customHeight="1" x14ac:dyDescent="0.25">
      <c r="AB243" s="84"/>
    </row>
    <row r="244" spans="28:28" ht="24.75" customHeight="1" x14ac:dyDescent="0.25">
      <c r="AB244" s="84"/>
    </row>
    <row r="245" spans="28:28" ht="24.75" customHeight="1" x14ac:dyDescent="0.25">
      <c r="AB245" s="84"/>
    </row>
    <row r="246" spans="28:28" ht="24.75" customHeight="1" x14ac:dyDescent="0.25">
      <c r="AB246" s="84"/>
    </row>
    <row r="247" spans="28:28" ht="24.75" customHeight="1" x14ac:dyDescent="0.25">
      <c r="AB247" s="84"/>
    </row>
    <row r="248" spans="28:28" ht="24.75" customHeight="1" x14ac:dyDescent="0.25">
      <c r="AB248" s="84"/>
    </row>
    <row r="249" spans="28:28" ht="24.75" customHeight="1" x14ac:dyDescent="0.25">
      <c r="AB249" s="84"/>
    </row>
    <row r="250" spans="28:28" ht="24.75" customHeight="1" x14ac:dyDescent="0.25">
      <c r="AB250" s="84"/>
    </row>
    <row r="251" spans="28:28" ht="24.75" customHeight="1" x14ac:dyDescent="0.25">
      <c r="AB251" s="84"/>
    </row>
    <row r="252" spans="28:28" ht="24.75" customHeight="1" x14ac:dyDescent="0.25">
      <c r="AB252" s="84"/>
    </row>
    <row r="253" spans="28:28" ht="24.75" customHeight="1" x14ac:dyDescent="0.25">
      <c r="AB253" s="84"/>
    </row>
    <row r="254" spans="28:28" ht="24.75" customHeight="1" x14ac:dyDescent="0.25">
      <c r="AB254" s="84"/>
    </row>
    <row r="255" spans="28:28" ht="24.75" customHeight="1" x14ac:dyDescent="0.25">
      <c r="AB255" s="84"/>
    </row>
    <row r="256" spans="28:28" ht="24.75" customHeight="1" x14ac:dyDescent="0.25">
      <c r="AB256" s="84"/>
    </row>
    <row r="257" spans="28:28" ht="24.75" customHeight="1" x14ac:dyDescent="0.25">
      <c r="AB257" s="84"/>
    </row>
    <row r="258" spans="28:28" ht="24.75" customHeight="1" x14ac:dyDescent="0.25">
      <c r="AB258" s="84"/>
    </row>
    <row r="259" spans="28:28" ht="24.75" customHeight="1" x14ac:dyDescent="0.25">
      <c r="AB259" s="84"/>
    </row>
    <row r="260" spans="28:28" ht="24.75" customHeight="1" x14ac:dyDescent="0.25">
      <c r="AB260" s="84"/>
    </row>
    <row r="261" spans="28:28" ht="24.75" customHeight="1" x14ac:dyDescent="0.25">
      <c r="AB261" s="84"/>
    </row>
    <row r="262" spans="28:28" ht="24.75" customHeight="1" x14ac:dyDescent="0.25">
      <c r="AB262" s="84"/>
    </row>
    <row r="263" spans="28:28" ht="24.75" customHeight="1" x14ac:dyDescent="0.25">
      <c r="AB263" s="84"/>
    </row>
    <row r="264" spans="28:28" ht="24.75" customHeight="1" x14ac:dyDescent="0.25">
      <c r="AB264" s="84"/>
    </row>
    <row r="265" spans="28:28" ht="24.75" customHeight="1" x14ac:dyDescent="0.25">
      <c r="AB265" s="84"/>
    </row>
    <row r="266" spans="28:28" ht="24.75" customHeight="1" x14ac:dyDescent="0.25">
      <c r="AB266" s="84"/>
    </row>
    <row r="267" spans="28:28" ht="24.75" customHeight="1" x14ac:dyDescent="0.25">
      <c r="AB267" s="84"/>
    </row>
    <row r="268" spans="28:28" ht="24.75" customHeight="1" x14ac:dyDescent="0.25">
      <c r="AB268" s="84"/>
    </row>
    <row r="269" spans="28:28" ht="24.75" customHeight="1" x14ac:dyDescent="0.25">
      <c r="AB269" s="84"/>
    </row>
    <row r="270" spans="28:28" ht="24.75" customHeight="1" x14ac:dyDescent="0.25">
      <c r="AB270" s="84"/>
    </row>
    <row r="271" spans="28:28" ht="24.75" customHeight="1" x14ac:dyDescent="0.25">
      <c r="AB271" s="84"/>
    </row>
    <row r="272" spans="28:28" ht="24.75" customHeight="1" x14ac:dyDescent="0.25">
      <c r="AB272" s="84"/>
    </row>
    <row r="273" spans="28:28" ht="24.75" customHeight="1" x14ac:dyDescent="0.25">
      <c r="AB273" s="84"/>
    </row>
    <row r="274" spans="28:28" ht="24.75" customHeight="1" x14ac:dyDescent="0.25">
      <c r="AB274" s="84"/>
    </row>
    <row r="275" spans="28:28" ht="24.75" customHeight="1" x14ac:dyDescent="0.25">
      <c r="AB275" s="84"/>
    </row>
    <row r="276" spans="28:28" ht="24.75" customHeight="1" x14ac:dyDescent="0.25">
      <c r="AB276" s="84"/>
    </row>
    <row r="277" spans="28:28" ht="24.75" customHeight="1" x14ac:dyDescent="0.25">
      <c r="AB277" s="84"/>
    </row>
    <row r="278" spans="28:28" ht="24.75" customHeight="1" x14ac:dyDescent="0.25">
      <c r="AB278" s="84"/>
    </row>
    <row r="279" spans="28:28" ht="24.75" customHeight="1" x14ac:dyDescent="0.25">
      <c r="AB279" s="84"/>
    </row>
    <row r="280" spans="28:28" ht="24.75" customHeight="1" x14ac:dyDescent="0.25">
      <c r="AB280" s="84"/>
    </row>
    <row r="281" spans="28:28" ht="24.75" customHeight="1" x14ac:dyDescent="0.25">
      <c r="AB281" s="84"/>
    </row>
    <row r="282" spans="28:28" ht="24.75" customHeight="1" x14ac:dyDescent="0.25">
      <c r="AB282" s="84"/>
    </row>
    <row r="283" spans="28:28" ht="24.75" customHeight="1" x14ac:dyDescent="0.25">
      <c r="AB283" s="84"/>
    </row>
    <row r="284" spans="28:28" ht="24.75" customHeight="1" x14ac:dyDescent="0.25">
      <c r="AB284" s="84"/>
    </row>
    <row r="285" spans="28:28" ht="24.75" customHeight="1" x14ac:dyDescent="0.25">
      <c r="AB285" s="84"/>
    </row>
    <row r="286" spans="28:28" ht="24.75" customHeight="1" x14ac:dyDescent="0.25">
      <c r="AB286" s="84"/>
    </row>
    <row r="287" spans="28:28" ht="24.75" customHeight="1" x14ac:dyDescent="0.25">
      <c r="AB287" s="84"/>
    </row>
    <row r="288" spans="28:28" ht="24.75" customHeight="1" x14ac:dyDescent="0.25">
      <c r="AB288" s="84"/>
    </row>
    <row r="289" spans="28:28" ht="24.75" customHeight="1" x14ac:dyDescent="0.25">
      <c r="AB289" s="84"/>
    </row>
    <row r="290" spans="28:28" ht="24.75" customHeight="1" x14ac:dyDescent="0.25">
      <c r="AB290" s="84"/>
    </row>
    <row r="291" spans="28:28" ht="24.75" customHeight="1" x14ac:dyDescent="0.25">
      <c r="AB291" s="84"/>
    </row>
    <row r="292" spans="28:28" ht="24.75" customHeight="1" x14ac:dyDescent="0.25">
      <c r="AB292" s="84"/>
    </row>
    <row r="293" spans="28:28" ht="24.75" customHeight="1" x14ac:dyDescent="0.25">
      <c r="AB293" s="84"/>
    </row>
    <row r="294" spans="28:28" ht="24.75" customHeight="1" x14ac:dyDescent="0.25">
      <c r="AB294" s="84"/>
    </row>
    <row r="295" spans="28:28" ht="24.75" customHeight="1" x14ac:dyDescent="0.25">
      <c r="AB295" s="84"/>
    </row>
    <row r="296" spans="28:28" ht="24.75" customHeight="1" x14ac:dyDescent="0.25">
      <c r="AB296" s="84"/>
    </row>
    <row r="297" spans="28:28" ht="24.75" customHeight="1" x14ac:dyDescent="0.25">
      <c r="AB297" s="84"/>
    </row>
    <row r="298" spans="28:28" ht="24.75" customHeight="1" x14ac:dyDescent="0.25">
      <c r="AB298" s="84"/>
    </row>
    <row r="299" spans="28:28" ht="24.75" customHeight="1" x14ac:dyDescent="0.25">
      <c r="AB299" s="84"/>
    </row>
    <row r="300" spans="28:28" ht="24.75" customHeight="1" x14ac:dyDescent="0.25">
      <c r="AB300" s="84"/>
    </row>
    <row r="301" spans="28:28" ht="24.75" customHeight="1" x14ac:dyDescent="0.25">
      <c r="AB301" s="84"/>
    </row>
    <row r="302" spans="28:28" ht="24.75" customHeight="1" x14ac:dyDescent="0.25">
      <c r="AB302" s="84"/>
    </row>
    <row r="303" spans="28:28" ht="24.75" customHeight="1" x14ac:dyDescent="0.25">
      <c r="AB303" s="84"/>
    </row>
    <row r="304" spans="28:28" ht="24.75" customHeight="1" x14ac:dyDescent="0.25">
      <c r="AB304" s="84"/>
    </row>
    <row r="305" spans="28:28" ht="24.75" customHeight="1" x14ac:dyDescent="0.25">
      <c r="AB305" s="84"/>
    </row>
    <row r="306" spans="28:28" ht="24.75" customHeight="1" x14ac:dyDescent="0.25">
      <c r="AB306" s="84"/>
    </row>
    <row r="307" spans="28:28" ht="24.75" customHeight="1" x14ac:dyDescent="0.25">
      <c r="AB307" s="84"/>
    </row>
    <row r="308" spans="28:28" ht="24.75" customHeight="1" x14ac:dyDescent="0.25">
      <c r="AB308" s="84"/>
    </row>
    <row r="309" spans="28:28" ht="24.75" customHeight="1" x14ac:dyDescent="0.25">
      <c r="AB309" s="84"/>
    </row>
    <row r="310" spans="28:28" ht="24.75" customHeight="1" x14ac:dyDescent="0.25">
      <c r="AB310" s="84"/>
    </row>
    <row r="311" spans="28:28" ht="24.75" customHeight="1" x14ac:dyDescent="0.25">
      <c r="AB311" s="84"/>
    </row>
    <row r="312" spans="28:28" ht="24.75" customHeight="1" x14ac:dyDescent="0.25">
      <c r="AB312" s="84"/>
    </row>
    <row r="313" spans="28:28" ht="24.75" customHeight="1" x14ac:dyDescent="0.25">
      <c r="AB313" s="84"/>
    </row>
    <row r="314" spans="28:28" ht="24.75" customHeight="1" x14ac:dyDescent="0.25">
      <c r="AB314" s="84"/>
    </row>
    <row r="315" spans="28:28" ht="24.75" customHeight="1" x14ac:dyDescent="0.25">
      <c r="AB315" s="84"/>
    </row>
    <row r="316" spans="28:28" ht="24.75" customHeight="1" x14ac:dyDescent="0.25">
      <c r="AB316" s="84"/>
    </row>
    <row r="317" spans="28:28" ht="24.75" customHeight="1" x14ac:dyDescent="0.25">
      <c r="AB317" s="84"/>
    </row>
    <row r="318" spans="28:28" ht="24.75" customHeight="1" x14ac:dyDescent="0.25">
      <c r="AB318" s="84"/>
    </row>
    <row r="319" spans="28:28" ht="24.75" customHeight="1" x14ac:dyDescent="0.25">
      <c r="AB319" s="84"/>
    </row>
    <row r="320" spans="28:28" ht="24.75" customHeight="1" x14ac:dyDescent="0.25">
      <c r="AB320" s="84"/>
    </row>
    <row r="321" spans="28:28" ht="24.75" customHeight="1" x14ac:dyDescent="0.25">
      <c r="AB321" s="84"/>
    </row>
    <row r="322" spans="28:28" ht="24.75" customHeight="1" x14ac:dyDescent="0.25">
      <c r="AB322" s="84"/>
    </row>
    <row r="323" spans="28:28" ht="24.75" customHeight="1" x14ac:dyDescent="0.25">
      <c r="AB323" s="84"/>
    </row>
    <row r="324" spans="28:28" ht="24.75" customHeight="1" x14ac:dyDescent="0.25">
      <c r="AB324" s="84"/>
    </row>
    <row r="325" spans="28:28" ht="24.75" customHeight="1" x14ac:dyDescent="0.25">
      <c r="AB325" s="84"/>
    </row>
    <row r="326" spans="28:28" ht="24.75" customHeight="1" x14ac:dyDescent="0.25">
      <c r="AB326" s="84"/>
    </row>
    <row r="327" spans="28:28" ht="24.75" customHeight="1" x14ac:dyDescent="0.25">
      <c r="AB327" s="84"/>
    </row>
    <row r="328" spans="28:28" ht="24.75" customHeight="1" x14ac:dyDescent="0.25">
      <c r="AB328" s="84"/>
    </row>
    <row r="329" spans="28:28" ht="24.75" customHeight="1" x14ac:dyDescent="0.25">
      <c r="AB329" s="84"/>
    </row>
    <row r="330" spans="28:28" ht="24.75" customHeight="1" x14ac:dyDescent="0.25">
      <c r="AB330" s="84"/>
    </row>
    <row r="331" spans="28:28" ht="24.75" customHeight="1" x14ac:dyDescent="0.25">
      <c r="AB331" s="84"/>
    </row>
    <row r="332" spans="28:28" ht="24.75" customHeight="1" x14ac:dyDescent="0.25">
      <c r="AB332" s="84"/>
    </row>
    <row r="333" spans="28:28" ht="24.75" customHeight="1" x14ac:dyDescent="0.25">
      <c r="AB333" s="84"/>
    </row>
    <row r="334" spans="28:28" ht="24.75" customHeight="1" x14ac:dyDescent="0.25">
      <c r="AB334" s="84"/>
    </row>
    <row r="335" spans="28:28" ht="24.75" customHeight="1" x14ac:dyDescent="0.25">
      <c r="AB335" s="84"/>
    </row>
    <row r="336" spans="28:28" ht="24.75" customHeight="1" x14ac:dyDescent="0.25">
      <c r="AB336" s="84"/>
    </row>
    <row r="337" spans="28:28" ht="24.75" customHeight="1" x14ac:dyDescent="0.25">
      <c r="AB337" s="84"/>
    </row>
    <row r="338" spans="28:28" ht="24.75" customHeight="1" x14ac:dyDescent="0.25">
      <c r="AB338" s="84"/>
    </row>
    <row r="339" spans="28:28" ht="24.75" customHeight="1" x14ac:dyDescent="0.25">
      <c r="AB339" s="84"/>
    </row>
    <row r="340" spans="28:28" ht="24.75" customHeight="1" x14ac:dyDescent="0.25">
      <c r="AB340" s="84"/>
    </row>
    <row r="341" spans="28:28" ht="24.75" customHeight="1" x14ac:dyDescent="0.25">
      <c r="AB341" s="84"/>
    </row>
    <row r="342" spans="28:28" ht="24.75" customHeight="1" x14ac:dyDescent="0.25">
      <c r="AB342" s="84"/>
    </row>
    <row r="343" spans="28:28" ht="24.75" customHeight="1" x14ac:dyDescent="0.25">
      <c r="AB343" s="84"/>
    </row>
    <row r="344" spans="28:28" ht="24.75" customHeight="1" x14ac:dyDescent="0.25">
      <c r="AB344" s="84"/>
    </row>
    <row r="345" spans="28:28" ht="24.75" customHeight="1" x14ac:dyDescent="0.25">
      <c r="AB345" s="84"/>
    </row>
    <row r="346" spans="28:28" ht="24.75" customHeight="1" x14ac:dyDescent="0.25">
      <c r="AB346" s="84"/>
    </row>
    <row r="347" spans="28:28" ht="24.75" customHeight="1" x14ac:dyDescent="0.25">
      <c r="AB347" s="84"/>
    </row>
    <row r="348" spans="28:28" ht="24.75" customHeight="1" x14ac:dyDescent="0.25">
      <c r="AB348" s="84"/>
    </row>
    <row r="349" spans="28:28" ht="24.75" customHeight="1" x14ac:dyDescent="0.25">
      <c r="AB349" s="84"/>
    </row>
    <row r="350" spans="28:28" ht="24.75" customHeight="1" x14ac:dyDescent="0.25">
      <c r="AB350" s="84"/>
    </row>
    <row r="351" spans="28:28" ht="24.75" customHeight="1" x14ac:dyDescent="0.25">
      <c r="AB351" s="84"/>
    </row>
    <row r="352" spans="28:28" ht="24.75" customHeight="1" x14ac:dyDescent="0.25">
      <c r="AB352" s="84"/>
    </row>
    <row r="353" spans="28:28" ht="24.75" customHeight="1" x14ac:dyDescent="0.25">
      <c r="AB353" s="84"/>
    </row>
    <row r="354" spans="28:28" ht="24.75" customHeight="1" x14ac:dyDescent="0.25">
      <c r="AB354" s="84"/>
    </row>
    <row r="355" spans="28:28" ht="24.75" customHeight="1" x14ac:dyDescent="0.25">
      <c r="AB355" s="84"/>
    </row>
    <row r="356" spans="28:28" ht="24.75" customHeight="1" x14ac:dyDescent="0.25">
      <c r="AB356" s="84"/>
    </row>
    <row r="357" spans="28:28" ht="24.75" customHeight="1" x14ac:dyDescent="0.25">
      <c r="AB357" s="84"/>
    </row>
    <row r="358" spans="28:28" ht="24.75" customHeight="1" x14ac:dyDescent="0.25">
      <c r="AB358" s="84"/>
    </row>
    <row r="359" spans="28:28" ht="24.75" customHeight="1" x14ac:dyDescent="0.25">
      <c r="AB359" s="84"/>
    </row>
    <row r="360" spans="28:28" ht="24.75" customHeight="1" x14ac:dyDescent="0.25">
      <c r="AB360" s="84"/>
    </row>
    <row r="361" spans="28:28" ht="24.75" customHeight="1" x14ac:dyDescent="0.25">
      <c r="AB361" s="84"/>
    </row>
    <row r="362" spans="28:28" ht="24.75" customHeight="1" x14ac:dyDescent="0.25">
      <c r="AB362" s="84"/>
    </row>
    <row r="363" spans="28:28" ht="24.75" customHeight="1" x14ac:dyDescent="0.25">
      <c r="AB363" s="84"/>
    </row>
    <row r="364" spans="28:28" ht="24.75" customHeight="1" x14ac:dyDescent="0.25">
      <c r="AB364" s="84"/>
    </row>
    <row r="365" spans="28:28" ht="24.75" customHeight="1" x14ac:dyDescent="0.25">
      <c r="AB365" s="84"/>
    </row>
    <row r="366" spans="28:28" ht="24.75" customHeight="1" x14ac:dyDescent="0.25">
      <c r="AB366" s="84"/>
    </row>
    <row r="367" spans="28:28" ht="24.75" customHeight="1" x14ac:dyDescent="0.25">
      <c r="AB367" s="84"/>
    </row>
    <row r="368" spans="28:28" ht="24.75" customHeight="1" x14ac:dyDescent="0.25">
      <c r="AB368" s="84"/>
    </row>
    <row r="369" spans="28:28" ht="24.75" customHeight="1" x14ac:dyDescent="0.25">
      <c r="AB369" s="84"/>
    </row>
    <row r="370" spans="28:28" ht="24.75" customHeight="1" x14ac:dyDescent="0.25">
      <c r="AB370" s="84"/>
    </row>
    <row r="371" spans="28:28" ht="24.75" customHeight="1" x14ac:dyDescent="0.25">
      <c r="AB371" s="84"/>
    </row>
    <row r="372" spans="28:28" ht="24.75" customHeight="1" x14ac:dyDescent="0.25">
      <c r="AB372" s="84"/>
    </row>
    <row r="373" spans="28:28" ht="24.75" customHeight="1" x14ac:dyDescent="0.25">
      <c r="AB373" s="84"/>
    </row>
    <row r="374" spans="28:28" ht="24.75" customHeight="1" x14ac:dyDescent="0.25">
      <c r="AB374" s="84"/>
    </row>
    <row r="375" spans="28:28" ht="24.75" customHeight="1" x14ac:dyDescent="0.25">
      <c r="AB375" s="84"/>
    </row>
    <row r="376" spans="28:28" ht="24.75" customHeight="1" x14ac:dyDescent="0.25">
      <c r="AB376" s="84"/>
    </row>
    <row r="377" spans="28:28" ht="24.75" customHeight="1" x14ac:dyDescent="0.25">
      <c r="AB377" s="84"/>
    </row>
    <row r="378" spans="28:28" ht="24.75" customHeight="1" x14ac:dyDescent="0.25">
      <c r="AB378" s="84"/>
    </row>
    <row r="379" spans="28:28" ht="24.75" customHeight="1" x14ac:dyDescent="0.25">
      <c r="AB379" s="84"/>
    </row>
    <row r="380" spans="28:28" ht="24.75" customHeight="1" x14ac:dyDescent="0.25">
      <c r="AB380" s="84"/>
    </row>
    <row r="381" spans="28:28" ht="24.75" customHeight="1" x14ac:dyDescent="0.25">
      <c r="AB381" s="84"/>
    </row>
    <row r="382" spans="28:28" ht="24.75" customHeight="1" x14ac:dyDescent="0.25">
      <c r="AB382" s="84"/>
    </row>
    <row r="383" spans="28:28" ht="24.75" customHeight="1" x14ac:dyDescent="0.25">
      <c r="AB383" s="84"/>
    </row>
    <row r="384" spans="28:28" ht="24.75" customHeight="1" x14ac:dyDescent="0.25">
      <c r="AB384" s="84"/>
    </row>
    <row r="385" spans="28:28" ht="24.75" customHeight="1" x14ac:dyDescent="0.25">
      <c r="AB385" s="84"/>
    </row>
    <row r="386" spans="28:28" ht="24.75" customHeight="1" x14ac:dyDescent="0.25">
      <c r="AB386" s="84"/>
    </row>
    <row r="387" spans="28:28" ht="24.75" customHeight="1" x14ac:dyDescent="0.25">
      <c r="AB387" s="84"/>
    </row>
    <row r="388" spans="28:28" ht="24.75" customHeight="1" x14ac:dyDescent="0.25">
      <c r="AB388" s="84"/>
    </row>
    <row r="389" spans="28:28" ht="24.75" customHeight="1" x14ac:dyDescent="0.25">
      <c r="AB389" s="84"/>
    </row>
    <row r="390" spans="28:28" ht="24.75" customHeight="1" x14ac:dyDescent="0.25">
      <c r="AB390" s="84"/>
    </row>
    <row r="391" spans="28:28" ht="24.75" customHeight="1" x14ac:dyDescent="0.25">
      <c r="AB391" s="84"/>
    </row>
    <row r="392" spans="28:28" ht="24.75" customHeight="1" x14ac:dyDescent="0.25">
      <c r="AB392" s="84"/>
    </row>
    <row r="393" spans="28:28" ht="24.75" customHeight="1" x14ac:dyDescent="0.25">
      <c r="AB393" s="84"/>
    </row>
    <row r="394" spans="28:28" ht="24.75" customHeight="1" x14ac:dyDescent="0.25">
      <c r="AB394" s="84"/>
    </row>
    <row r="395" spans="28:28" ht="24.75" customHeight="1" x14ac:dyDescent="0.25">
      <c r="AB395" s="84"/>
    </row>
    <row r="396" spans="28:28" ht="24.75" customHeight="1" x14ac:dyDescent="0.25">
      <c r="AB396" s="84"/>
    </row>
    <row r="397" spans="28:28" ht="24.75" customHeight="1" x14ac:dyDescent="0.25">
      <c r="AB397" s="84"/>
    </row>
    <row r="398" spans="28:28" ht="24.75" customHeight="1" x14ac:dyDescent="0.25">
      <c r="AB398" s="84"/>
    </row>
    <row r="399" spans="28:28" ht="24.75" customHeight="1" x14ac:dyDescent="0.25">
      <c r="AB399" s="84"/>
    </row>
    <row r="400" spans="28:28" ht="24.75" customHeight="1" x14ac:dyDescent="0.25">
      <c r="AB400" s="84"/>
    </row>
    <row r="401" spans="28:28" ht="24.75" customHeight="1" x14ac:dyDescent="0.25">
      <c r="AB401" s="84"/>
    </row>
    <row r="402" spans="28:28" ht="24.75" customHeight="1" x14ac:dyDescent="0.25">
      <c r="AB402" s="84"/>
    </row>
    <row r="403" spans="28:28" ht="24.75" customHeight="1" x14ac:dyDescent="0.25">
      <c r="AB403" s="84"/>
    </row>
    <row r="404" spans="28:28" ht="24.75" customHeight="1" x14ac:dyDescent="0.25">
      <c r="AB404" s="84"/>
    </row>
    <row r="405" spans="28:28" ht="24.75" customHeight="1" x14ac:dyDescent="0.25">
      <c r="AB405" s="84"/>
    </row>
    <row r="406" spans="28:28" ht="24.75" customHeight="1" x14ac:dyDescent="0.25">
      <c r="AB406" s="84"/>
    </row>
    <row r="407" spans="28:28" ht="24.75" customHeight="1" x14ac:dyDescent="0.25">
      <c r="AB407" s="84"/>
    </row>
    <row r="408" spans="28:28" ht="24.75" customHeight="1" x14ac:dyDescent="0.25">
      <c r="AB408" s="84"/>
    </row>
    <row r="409" spans="28:28" ht="24.75" customHeight="1" x14ac:dyDescent="0.25">
      <c r="AB409" s="84"/>
    </row>
    <row r="410" spans="28:28" ht="24.75" customHeight="1" x14ac:dyDescent="0.25">
      <c r="AB410" s="84"/>
    </row>
    <row r="411" spans="28:28" ht="24.75" customHeight="1" x14ac:dyDescent="0.25">
      <c r="AB411" s="84"/>
    </row>
    <row r="412" spans="28:28" ht="24.75" customHeight="1" x14ac:dyDescent="0.25">
      <c r="AB412" s="84"/>
    </row>
    <row r="413" spans="28:28" ht="24.75" customHeight="1" x14ac:dyDescent="0.25">
      <c r="AB413" s="84"/>
    </row>
    <row r="64957" spans="18:19" ht="24.75" customHeight="1" x14ac:dyDescent="0.25">
      <c r="R64957" s="144"/>
      <c r="S64957" s="145"/>
    </row>
  </sheetData>
  <mergeCells count="13">
    <mergeCell ref="J79:L79"/>
    <mergeCell ref="J85:L85"/>
    <mergeCell ref="J91:L91"/>
    <mergeCell ref="J48:L48"/>
    <mergeCell ref="J54:L54"/>
    <mergeCell ref="J60:L60"/>
    <mergeCell ref="J66:L66"/>
    <mergeCell ref="J72:L72"/>
    <mergeCell ref="L10:N10"/>
    <mergeCell ref="E3:M3"/>
    <mergeCell ref="O3:Q3"/>
    <mergeCell ref="L32:N32"/>
    <mergeCell ref="R11:S11"/>
  </mergeCells>
  <phoneticPr fontId="0" type="noConversion"/>
  <printOptions horizontalCentered="1" gridLinesSet="0"/>
  <pageMargins left="0.25" right="0.25" top="0.5" bottom="0.5" header="0.3" footer="0.3"/>
  <pageSetup scale="57" orientation="landscape" horizontalDpi="4294967292" verticalDpi="4294967292" r:id="rId1"/>
  <headerFooter alignWithMargins="0">
    <oddFooter>Page &amp;P of &amp;N</oddFooter>
  </headerFooter>
  <rowBreaks count="4" manualBreakCount="4">
    <brk id="23" min="2" max="18" man="1"/>
    <brk id="64" max="16383" man="1"/>
    <brk id="76" max="16383" man="1"/>
    <brk id="89" min="2" max="18"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theme="6"/>
  </sheetPr>
  <dimension ref="A1:AJ64942"/>
  <sheetViews>
    <sheetView showGridLines="0" zoomScaleNormal="100" zoomScaleSheetLayoutView="75" workbookViewId="0">
      <pane xSplit="1" ySplit="11" topLeftCell="B12" activePane="bottomRight" state="frozen"/>
      <selection pane="topRight"/>
      <selection pane="bottomLeft"/>
      <selection pane="bottomRight" activeCell="J17" sqref="J17"/>
    </sheetView>
  </sheetViews>
  <sheetFormatPr defaultColWidth="12.42578125" defaultRowHeight="15.75" x14ac:dyDescent="0.25"/>
  <cols>
    <col min="1" max="1" width="4.42578125" style="230" customWidth="1"/>
    <col min="2" max="2" width="4.85546875" style="230" customWidth="1"/>
    <col min="3" max="3" width="2.28515625" style="230" customWidth="1"/>
    <col min="4" max="4" width="11.42578125" style="230" customWidth="1"/>
    <col min="5" max="5" width="45.85546875" style="230" customWidth="1"/>
    <col min="6" max="6" width="4.42578125" style="230" customWidth="1"/>
    <col min="7" max="7" width="2.28515625" style="230" customWidth="1"/>
    <col min="8" max="8" width="19.42578125" style="230" customWidth="1"/>
    <col min="9" max="9" width="2.28515625" style="230" customWidth="1"/>
    <col min="10" max="10" width="13.42578125" style="230" customWidth="1"/>
    <col min="11" max="11" width="3.42578125" style="230" customWidth="1"/>
    <col min="12" max="12" width="14.7109375" style="297" customWidth="1"/>
    <col min="13" max="13" width="2.28515625" style="230" customWidth="1"/>
    <col min="14" max="14" width="14.7109375" style="230" customWidth="1"/>
    <col min="15" max="15" width="2.28515625" style="230" customWidth="1"/>
    <col min="16" max="16" width="15" style="231" customWidth="1"/>
    <col min="17" max="17" width="2.28515625" style="230" customWidth="1"/>
    <col min="18" max="18" width="12.42578125" style="230" customWidth="1"/>
    <col min="19" max="19" width="32" style="230" customWidth="1"/>
    <col min="20" max="20" width="12.42578125" style="237" customWidth="1"/>
    <col min="21" max="22" width="8.7109375" style="237" customWidth="1"/>
    <col min="23" max="24" width="8.42578125" style="237" customWidth="1"/>
    <col min="25" max="25" width="7.28515625" style="268" hidden="1" customWidth="1"/>
    <col min="26" max="26" width="27" style="237" hidden="1" customWidth="1"/>
    <col min="27" max="27" width="8.42578125" style="237" hidden="1" customWidth="1"/>
    <col min="28" max="28" width="4" style="237" hidden="1" customWidth="1"/>
    <col min="29" max="31" width="9.28515625" style="238" hidden="1" customWidth="1"/>
    <col min="32" max="34" width="10.42578125" style="238" hidden="1" customWidth="1"/>
    <col min="35" max="35" width="8.42578125" style="237" customWidth="1"/>
    <col min="36" max="36" width="8.42578125" style="230" customWidth="1"/>
    <col min="37" max="16384" width="12.42578125" style="230"/>
  </cols>
  <sheetData>
    <row r="1" spans="1:36" s="192" customFormat="1" ht="23.25" x14ac:dyDescent="0.35">
      <c r="A1" s="735">
        <f>rev_code</f>
        <v>1</v>
      </c>
      <c r="B1" s="183"/>
      <c r="C1" s="184"/>
      <c r="D1" s="185" t="s">
        <v>388</v>
      </c>
      <c r="E1" s="184"/>
      <c r="F1" s="184"/>
      <c r="G1" s="184"/>
      <c r="H1" s="184"/>
      <c r="I1" s="184"/>
      <c r="J1" s="184"/>
      <c r="K1" s="184"/>
      <c r="L1" s="186"/>
      <c r="M1" s="184"/>
      <c r="N1" s="184"/>
      <c r="O1" s="184"/>
      <c r="P1" s="187"/>
      <c r="Q1" s="188"/>
      <c r="R1" s="184"/>
      <c r="S1" s="189"/>
      <c r="T1" s="190"/>
      <c r="U1" s="190"/>
      <c r="V1" s="190"/>
      <c r="W1" s="190"/>
      <c r="X1" s="190"/>
      <c r="Y1" s="268"/>
      <c r="Z1" s="190"/>
      <c r="AA1" s="190"/>
      <c r="AB1" s="190"/>
      <c r="AC1" s="191"/>
      <c r="AD1" s="191"/>
      <c r="AE1" s="191"/>
      <c r="AF1" s="191"/>
      <c r="AG1" s="191"/>
      <c r="AH1" s="191"/>
      <c r="AI1" s="190"/>
    </row>
    <row r="3" spans="1:36" s="200" customFormat="1" ht="18.75" x14ac:dyDescent="0.3">
      <c r="A3" s="193"/>
      <c r="B3" s="193"/>
      <c r="C3" s="194"/>
      <c r="D3" s="195" t="s">
        <v>0</v>
      </c>
      <c r="E3" s="849" t="str">
        <f>IF(agency="","",agency)</f>
        <v xml:space="preserve"> </v>
      </c>
      <c r="F3" s="849"/>
      <c r="G3" s="849"/>
      <c r="H3" s="849"/>
      <c r="I3" s="849"/>
      <c r="J3" s="849"/>
      <c r="K3" s="849"/>
      <c r="L3" s="849"/>
      <c r="M3" s="849"/>
      <c r="N3" s="196" t="s">
        <v>1</v>
      </c>
      <c r="O3" s="850" t="str">
        <f>IF(date="","",date)</f>
        <v xml:space="preserve"> </v>
      </c>
      <c r="P3" s="850"/>
      <c r="Q3" s="850"/>
      <c r="R3" s="197"/>
      <c r="S3" s="193"/>
      <c r="T3" s="198"/>
      <c r="U3" s="198"/>
      <c r="V3" s="198"/>
      <c r="W3" s="198"/>
      <c r="X3" s="198"/>
      <c r="Y3" s="722"/>
      <c r="Z3" s="198"/>
      <c r="AA3" s="198"/>
      <c r="AB3" s="198"/>
      <c r="AC3" s="199"/>
      <c r="AD3" s="199"/>
      <c r="AE3" s="199"/>
      <c r="AF3" s="199"/>
      <c r="AG3" s="199"/>
      <c r="AH3" s="199"/>
      <c r="AI3" s="198"/>
      <c r="AJ3" s="198"/>
    </row>
    <row r="4" spans="1:36" s="206" customFormat="1" ht="19.5" thickBot="1" x14ac:dyDescent="0.35">
      <c r="A4" s="197"/>
      <c r="B4" s="197"/>
      <c r="C4" s="197"/>
      <c r="D4" s="195"/>
      <c r="E4" s="201"/>
      <c r="F4" s="201"/>
      <c r="G4" s="202"/>
      <c r="H4" s="202"/>
      <c r="I4" s="202"/>
      <c r="J4" s="202"/>
      <c r="K4" s="202"/>
      <c r="L4" s="203"/>
      <c r="M4" s="202"/>
      <c r="N4" s="196"/>
      <c r="O4" s="204"/>
      <c r="P4" s="205"/>
      <c r="Q4" s="202"/>
      <c r="R4" s="197"/>
      <c r="T4" s="207"/>
      <c r="U4" s="207"/>
      <c r="V4" s="207"/>
      <c r="W4" s="207"/>
      <c r="X4" s="207"/>
      <c r="Y4" s="268"/>
      <c r="Z4" s="207"/>
      <c r="AA4" s="207"/>
      <c r="AB4" s="207"/>
      <c r="AC4" s="199"/>
      <c r="AD4" s="199"/>
      <c r="AE4" s="199"/>
      <c r="AF4" s="199"/>
      <c r="AG4" s="199"/>
      <c r="AH4" s="199"/>
      <c r="AI4" s="207"/>
    </row>
    <row r="5" spans="1:36" s="10" customFormat="1" ht="25.5" customHeight="1" thickBot="1" x14ac:dyDescent="0.3">
      <c r="C5" s="23"/>
      <c r="E5" s="24"/>
      <c r="F5" s="25"/>
      <c r="G5" s="26"/>
      <c r="H5" s="26"/>
      <c r="I5" s="26"/>
      <c r="J5" s="27" t="s">
        <v>64</v>
      </c>
      <c r="K5" s="25"/>
      <c r="L5" s="28"/>
      <c r="M5" s="25"/>
      <c r="N5" s="25" t="str">
        <f>IF(OR($A$1&lt;1,$A$1&gt;7),'READ ME!'!$B$278,CHOOSE($A$1+1,'READ ME!'!$B$278,'READ ME!'!$B$272,'READ ME!'!$B$273,'READ ME!'!$B$274,'READ ME!'!$B$275,'READ ME!'!$B$276,'READ ME!'!$B$277,'READ ME!'!$B$278))</f>
        <v>Under $1,250,000</v>
      </c>
      <c r="O5" s="25"/>
      <c r="P5" s="29"/>
      <c r="Q5" s="26"/>
      <c r="R5" s="30"/>
      <c r="T5" s="208"/>
      <c r="U5" s="208"/>
      <c r="V5" s="208"/>
      <c r="W5" s="208"/>
      <c r="X5" s="208"/>
      <c r="Y5" s="723"/>
      <c r="Z5" s="208"/>
      <c r="AA5" s="208"/>
      <c r="AB5" s="208"/>
      <c r="AC5" s="209"/>
      <c r="AD5" s="209"/>
      <c r="AE5" s="209"/>
      <c r="AF5" s="209"/>
      <c r="AG5" s="209"/>
      <c r="AH5" s="209"/>
      <c r="AI5" s="208"/>
    </row>
    <row r="6" spans="1:36" s="206" customFormat="1" ht="18.75" x14ac:dyDescent="0.3">
      <c r="A6" s="210"/>
      <c r="B6" s="210"/>
      <c r="C6" s="210"/>
      <c r="D6" s="210"/>
      <c r="E6" s="210"/>
      <c r="F6" s="210"/>
      <c r="G6" s="210"/>
      <c r="H6" s="210"/>
      <c r="I6" s="210"/>
      <c r="J6" s="210"/>
      <c r="K6" s="210"/>
      <c r="L6" s="196"/>
      <c r="M6" s="210"/>
      <c r="N6" s="210"/>
      <c r="O6" s="210"/>
      <c r="P6" s="211"/>
      <c r="Q6" s="210"/>
      <c r="R6" s="210"/>
      <c r="T6" s="207"/>
      <c r="U6" s="207"/>
      <c r="V6" s="207"/>
      <c r="W6" s="207"/>
      <c r="X6" s="207"/>
      <c r="Y6" s="268"/>
      <c r="Z6" s="207"/>
      <c r="AA6" s="207"/>
      <c r="AB6" s="207"/>
      <c r="AC6" s="199"/>
      <c r="AD6" s="199"/>
      <c r="AE6" s="199"/>
      <c r="AF6" s="199"/>
      <c r="AG6" s="199"/>
      <c r="AH6" s="199"/>
      <c r="AI6" s="207"/>
    </row>
    <row r="7" spans="1:36" s="206" customFormat="1" ht="18.75" x14ac:dyDescent="0.3">
      <c r="A7" s="194"/>
      <c r="B7" s="200"/>
      <c r="C7" s="194"/>
      <c r="D7" s="194"/>
      <c r="F7" s="212" t="s">
        <v>499</v>
      </c>
      <c r="G7" s="213"/>
      <c r="H7" s="214">
        <f>NR</f>
        <v>0</v>
      </c>
      <c r="I7" s="215" t="s">
        <v>319</v>
      </c>
      <c r="J7" s="213"/>
      <c r="K7" s="210"/>
      <c r="L7" s="196"/>
      <c r="M7" s="210"/>
      <c r="N7" s="210"/>
      <c r="O7" s="210"/>
      <c r="P7" s="211"/>
      <c r="Q7" s="210"/>
      <c r="R7" s="210"/>
      <c r="T7" s="207"/>
      <c r="U7" s="207"/>
      <c r="V7" s="207"/>
      <c r="W7" s="207"/>
      <c r="X7" s="207"/>
      <c r="Y7" s="268"/>
      <c r="Z7" s="207"/>
      <c r="AA7" s="207"/>
      <c r="AB7" s="207"/>
      <c r="AC7" s="199"/>
      <c r="AD7" s="199"/>
      <c r="AE7" s="199"/>
      <c r="AF7" s="199"/>
      <c r="AG7" s="199"/>
      <c r="AH7" s="199"/>
      <c r="AI7" s="207"/>
    </row>
    <row r="8" spans="1:36" s="206" customFormat="1" ht="18.75" x14ac:dyDescent="0.3">
      <c r="A8" s="210"/>
      <c r="B8" s="210"/>
      <c r="C8" s="210"/>
      <c r="D8" s="210"/>
      <c r="E8" s="210"/>
      <c r="F8" s="216"/>
      <c r="G8" s="210"/>
      <c r="H8" s="210"/>
      <c r="I8" s="210"/>
      <c r="J8" s="210"/>
      <c r="K8" s="210"/>
      <c r="L8" s="196"/>
      <c r="M8" s="210"/>
      <c r="N8" s="210"/>
      <c r="O8" s="210"/>
      <c r="P8" s="211"/>
      <c r="Q8" s="210"/>
      <c r="R8" s="210"/>
      <c r="T8" s="207"/>
      <c r="U8" s="207"/>
      <c r="V8" s="207"/>
      <c r="W8" s="207"/>
      <c r="X8" s="207"/>
      <c r="Y8" s="268"/>
      <c r="Z8" s="207"/>
      <c r="AA8" s="207"/>
      <c r="AB8" s="207"/>
      <c r="AC8" s="199"/>
      <c r="AD8" s="199"/>
      <c r="AE8" s="199"/>
      <c r="AF8" s="199"/>
      <c r="AG8" s="199"/>
      <c r="AH8" s="199"/>
      <c r="AI8" s="207"/>
    </row>
    <row r="9" spans="1:36" s="210" customFormat="1" ht="18.75" x14ac:dyDescent="0.3">
      <c r="H9" s="202" t="s">
        <v>122</v>
      </c>
      <c r="J9" s="195" t="s">
        <v>172</v>
      </c>
      <c r="L9" s="851" t="s">
        <v>3</v>
      </c>
      <c r="M9" s="851"/>
      <c r="N9" s="851"/>
      <c r="P9" s="217" t="s">
        <v>89</v>
      </c>
      <c r="Q9" s="218"/>
      <c r="R9" s="219"/>
      <c r="S9" s="218"/>
      <c r="T9" s="220"/>
      <c r="U9" s="220"/>
      <c r="V9" s="220"/>
      <c r="W9" s="220"/>
      <c r="X9" s="220"/>
      <c r="Y9" s="724"/>
      <c r="Z9" s="220"/>
      <c r="AA9" s="220"/>
      <c r="AB9" s="220"/>
      <c r="AC9" s="221"/>
      <c r="AD9" s="221"/>
      <c r="AE9" s="221"/>
      <c r="AF9" s="221"/>
      <c r="AG9" s="221"/>
      <c r="AH9" s="221"/>
      <c r="AI9" s="220"/>
    </row>
    <row r="10" spans="1:36" s="210" customFormat="1" ht="18.75" x14ac:dyDescent="0.3">
      <c r="A10" s="201"/>
      <c r="C10" s="222" t="s">
        <v>318</v>
      </c>
      <c r="D10" s="223"/>
      <c r="E10" s="223"/>
      <c r="F10" s="202"/>
      <c r="H10" s="224" t="s">
        <v>169</v>
      </c>
      <c r="I10" s="225"/>
      <c r="J10" s="226" t="s">
        <v>276</v>
      </c>
      <c r="L10" s="227" t="s">
        <v>123</v>
      </c>
      <c r="N10" s="222" t="s">
        <v>7</v>
      </c>
      <c r="P10" s="228" t="s">
        <v>8</v>
      </c>
      <c r="Q10" s="218"/>
      <c r="R10" s="852" t="s">
        <v>121</v>
      </c>
      <c r="S10" s="852"/>
      <c r="T10" s="220"/>
      <c r="U10" s="220"/>
      <c r="V10" s="229"/>
      <c r="W10" s="229"/>
      <c r="X10" s="229"/>
      <c r="Y10" s="725"/>
      <c r="Z10" s="229"/>
      <c r="AA10" s="220"/>
      <c r="AB10" s="220"/>
      <c r="AC10" s="221"/>
      <c r="AD10" s="221"/>
      <c r="AE10" s="221"/>
      <c r="AF10" s="221"/>
      <c r="AG10" s="221"/>
      <c r="AH10" s="221"/>
      <c r="AI10" s="220"/>
    </row>
    <row r="11" spans="1:36" x14ac:dyDescent="0.25">
      <c r="G11" s="231"/>
      <c r="H11" s="232"/>
      <c r="I11" s="231"/>
      <c r="J11" s="233"/>
      <c r="L11" s="234"/>
      <c r="P11" s="235"/>
      <c r="Q11" s="236"/>
      <c r="R11" s="236"/>
      <c r="S11" s="236"/>
    </row>
    <row r="12" spans="1:36" x14ac:dyDescent="0.25">
      <c r="E12" s="241"/>
      <c r="F12" s="241"/>
      <c r="J12" s="242"/>
      <c r="K12" s="242"/>
      <c r="L12" s="243"/>
      <c r="P12" s="244"/>
      <c r="Q12" s="236"/>
      <c r="R12" s="236"/>
      <c r="S12" s="236"/>
      <c r="AC12" s="245" t="s">
        <v>10</v>
      </c>
      <c r="AD12" s="246">
        <v>1250</v>
      </c>
      <c r="AE12" s="246">
        <v>2500</v>
      </c>
      <c r="AF12" s="246">
        <v>5000</v>
      </c>
      <c r="AG12" s="245">
        <v>10000</v>
      </c>
      <c r="AH12" s="245" t="s">
        <v>107</v>
      </c>
      <c r="AI12" s="247"/>
    </row>
    <row r="13" spans="1:36" ht="18.75" x14ac:dyDescent="0.3">
      <c r="C13" s="248" t="s">
        <v>271</v>
      </c>
      <c r="D13" s="249"/>
      <c r="E13" s="250"/>
      <c r="F13" s="251"/>
      <c r="G13" s="252"/>
      <c r="H13" s="252"/>
      <c r="I13" s="252"/>
      <c r="J13" s="252"/>
      <c r="K13" s="253"/>
      <c r="L13" s="254"/>
      <c r="M13" s="251"/>
      <c r="N13" s="251"/>
      <c r="O13" s="251"/>
      <c r="P13" s="255"/>
      <c r="Q13" s="256"/>
      <c r="R13" s="256"/>
      <c r="S13" s="256"/>
      <c r="AC13" s="246">
        <v>1250</v>
      </c>
      <c r="AD13" s="246">
        <v>2500</v>
      </c>
      <c r="AE13" s="246">
        <v>5000</v>
      </c>
      <c r="AF13" s="246">
        <v>10000</v>
      </c>
      <c r="AG13" s="246">
        <v>25000</v>
      </c>
      <c r="AH13" s="246">
        <v>25000</v>
      </c>
      <c r="AI13" s="240"/>
    </row>
    <row r="14" spans="1:36" x14ac:dyDescent="0.25">
      <c r="D14" s="257" t="s">
        <v>267</v>
      </c>
      <c r="E14" s="258"/>
      <c r="F14" s="258"/>
      <c r="G14" s="259"/>
      <c r="H14" s="259"/>
      <c r="I14" s="259"/>
      <c r="J14" s="260"/>
      <c r="K14" s="260"/>
      <c r="L14" s="261"/>
      <c r="M14" s="259"/>
      <c r="N14" s="259"/>
      <c r="O14" s="259"/>
      <c r="P14" s="262"/>
      <c r="Q14" s="263"/>
      <c r="R14" s="263"/>
      <c r="S14" s="264"/>
      <c r="Z14" s="265" t="s">
        <v>178</v>
      </c>
      <c r="AA14" s="265"/>
      <c r="AC14" s="266">
        <v>1</v>
      </c>
      <c r="AD14" s="266">
        <v>2</v>
      </c>
      <c r="AE14" s="266">
        <v>3</v>
      </c>
      <c r="AF14" s="266">
        <v>4</v>
      </c>
      <c r="AG14" s="266">
        <v>5</v>
      </c>
      <c r="AH14" s="266">
        <v>6</v>
      </c>
    </row>
    <row r="15" spans="1:36" x14ac:dyDescent="0.25">
      <c r="D15" s="257" t="s">
        <v>268</v>
      </c>
      <c r="E15" s="241"/>
      <c r="F15" s="241"/>
      <c r="J15" s="242"/>
      <c r="K15" s="242"/>
      <c r="L15" s="243"/>
      <c r="P15" s="244"/>
      <c r="Q15" s="236"/>
      <c r="R15" s="236"/>
      <c r="S15" s="236"/>
      <c r="Y15" s="268" t="s">
        <v>207</v>
      </c>
      <c r="Z15" s="721" t="s">
        <v>403</v>
      </c>
      <c r="AA15" s="268"/>
      <c r="AB15" s="237">
        <v>1</v>
      </c>
      <c r="AC15" s="269">
        <v>91.4</v>
      </c>
      <c r="AD15" s="270">
        <v>91.6</v>
      </c>
      <c r="AE15" s="270">
        <v>94.9</v>
      </c>
      <c r="AF15" s="270">
        <v>93.1</v>
      </c>
      <c r="AG15" s="270">
        <v>91.3</v>
      </c>
      <c r="AH15" s="270">
        <v>92.5</v>
      </c>
    </row>
    <row r="16" spans="1:36" x14ac:dyDescent="0.25">
      <c r="D16" s="257"/>
      <c r="E16" s="241"/>
      <c r="F16" s="241"/>
      <c r="J16" s="242"/>
      <c r="K16" s="242"/>
      <c r="L16" s="243"/>
      <c r="P16" s="244"/>
      <c r="Q16" s="236"/>
      <c r="R16" s="236"/>
      <c r="S16" s="236"/>
      <c r="Y16" s="268" t="s">
        <v>207</v>
      </c>
      <c r="Z16" s="721" t="s">
        <v>394</v>
      </c>
      <c r="AA16" s="268"/>
      <c r="AB16" s="237">
        <v>2</v>
      </c>
      <c r="AC16" s="270">
        <v>101.7</v>
      </c>
      <c r="AD16" s="270">
        <v>102.9</v>
      </c>
      <c r="AE16" s="270">
        <v>102.3</v>
      </c>
      <c r="AF16" s="270">
        <v>100.6</v>
      </c>
      <c r="AG16" s="270">
        <v>96.7</v>
      </c>
      <c r="AH16" s="270">
        <v>98.6</v>
      </c>
    </row>
    <row r="17" spans="4:34" x14ac:dyDescent="0.25">
      <c r="D17" s="271" t="s">
        <v>65</v>
      </c>
      <c r="J17" s="272">
        <v>0</v>
      </c>
      <c r="K17" s="273" t="s">
        <v>11</v>
      </c>
      <c r="L17" s="616">
        <f>IF(OR($A$1&lt;1,$A$1&gt;7),0,HLOOKUP($A$1,TABLE,+AB15+1))</f>
        <v>91.4</v>
      </c>
      <c r="M17" s="275"/>
      <c r="N17" s="273" t="s">
        <v>407</v>
      </c>
      <c r="O17" s="275"/>
      <c r="P17" s="276">
        <f>IF(ISTEXT(+L17),"   N/A",ABS(+$L17-$J17))</f>
        <v>91.4</v>
      </c>
      <c r="Q17" s="236"/>
      <c r="R17" s="277"/>
      <c r="S17" s="277"/>
      <c r="Y17" s="268" t="s">
        <v>116</v>
      </c>
      <c r="Z17" s="721" t="s">
        <v>403</v>
      </c>
      <c r="AA17" s="268"/>
      <c r="AB17" s="237">
        <v>3</v>
      </c>
      <c r="AC17" s="270">
        <v>75.8</v>
      </c>
      <c r="AD17" s="270">
        <v>31.3</v>
      </c>
      <c r="AE17" s="270">
        <v>47.3</v>
      </c>
      <c r="AF17" s="270">
        <v>31.6</v>
      </c>
      <c r="AG17" s="270">
        <v>59.8</v>
      </c>
      <c r="AH17" s="270">
        <v>65.5</v>
      </c>
    </row>
    <row r="18" spans="4:34" x14ac:dyDescent="0.25">
      <c r="J18" s="275" t="s">
        <v>20</v>
      </c>
      <c r="K18" s="275"/>
      <c r="L18" s="274">
        <f>IF(OR($A$1&lt;1,$A$1&gt;7),0,HLOOKUP($A$1,TABLE,+AB16+1))</f>
        <v>101.7</v>
      </c>
      <c r="M18" s="275"/>
      <c r="N18" s="273" t="s">
        <v>393</v>
      </c>
      <c r="O18" s="275"/>
      <c r="P18" s="276">
        <f>IF(ISTEXT(+L18),"   N/A",ABS(+$L18-$J17))</f>
        <v>101.7</v>
      </c>
      <c r="Q18" s="236"/>
      <c r="R18" s="278"/>
      <c r="S18" s="278"/>
      <c r="Y18" s="268" t="s">
        <v>116</v>
      </c>
      <c r="Z18" s="721" t="s">
        <v>394</v>
      </c>
      <c r="AA18" s="268"/>
      <c r="AB18" s="237">
        <v>4</v>
      </c>
      <c r="AC18" s="270">
        <v>135.6</v>
      </c>
      <c r="AD18" s="270">
        <v>157.9</v>
      </c>
      <c r="AE18" s="270">
        <v>94.4</v>
      </c>
      <c r="AF18" s="270">
        <v>105.2</v>
      </c>
      <c r="AG18" s="270">
        <v>112.6</v>
      </c>
      <c r="AH18" s="270">
        <v>105.1</v>
      </c>
    </row>
    <row r="19" spans="4:34" x14ac:dyDescent="0.25">
      <c r="J19" s="275"/>
      <c r="K19" s="275"/>
      <c r="L19" s="274"/>
      <c r="M19" s="275"/>
      <c r="N19" s="273"/>
      <c r="O19" s="275"/>
      <c r="P19" s="276"/>
      <c r="Q19" s="236"/>
      <c r="R19" s="718"/>
      <c r="S19" s="718"/>
      <c r="Y19" s="268" t="s">
        <v>395</v>
      </c>
      <c r="Z19" s="721" t="s">
        <v>403</v>
      </c>
      <c r="AA19" s="268"/>
      <c r="AB19" s="237">
        <v>5</v>
      </c>
      <c r="AC19" s="270">
        <v>92.1</v>
      </c>
      <c r="AD19" s="270">
        <v>91.4</v>
      </c>
      <c r="AE19" s="270">
        <v>94</v>
      </c>
      <c r="AF19" s="270">
        <v>92.2</v>
      </c>
      <c r="AG19" s="270">
        <v>90.6</v>
      </c>
      <c r="AH19" s="270">
        <v>92.5</v>
      </c>
    </row>
    <row r="20" spans="4:34" x14ac:dyDescent="0.25">
      <c r="D20" s="271" t="s">
        <v>116</v>
      </c>
      <c r="J20" s="272">
        <v>0</v>
      </c>
      <c r="K20" s="273" t="s">
        <v>11</v>
      </c>
      <c r="L20" s="274">
        <f>IF(OR($A$1&lt;1,$A$1&gt;7),0,HLOOKUP($A$1,TABLE,+AB17+1))</f>
        <v>75.8</v>
      </c>
      <c r="M20" s="275"/>
      <c r="N20" s="273" t="s">
        <v>407</v>
      </c>
      <c r="O20" s="275"/>
      <c r="P20" s="276">
        <f>IF(ISTEXT(+L20),"   N/A",ABS(+$L20-$J20))</f>
        <v>75.8</v>
      </c>
      <c r="Q20" s="236"/>
      <c r="R20" s="277"/>
      <c r="S20" s="277"/>
      <c r="Y20" s="268" t="s">
        <v>395</v>
      </c>
      <c r="Z20" s="721" t="s">
        <v>394</v>
      </c>
      <c r="AA20" s="268"/>
      <c r="AB20" s="237">
        <v>6</v>
      </c>
      <c r="AC20" s="270">
        <v>101.1</v>
      </c>
      <c r="AD20" s="270">
        <v>100.3</v>
      </c>
      <c r="AE20" s="270">
        <v>100.8</v>
      </c>
      <c r="AF20" s="270">
        <v>109.4</v>
      </c>
      <c r="AG20" s="270">
        <v>100.8</v>
      </c>
      <c r="AH20" s="270">
        <v>104.5</v>
      </c>
    </row>
    <row r="21" spans="4:34" x14ac:dyDescent="0.25">
      <c r="J21" s="275"/>
      <c r="K21" s="275"/>
      <c r="L21" s="274">
        <f>IF(OR($A$1&lt;1,$A$1&gt;7),0,HLOOKUP($A$1,TABLE,+AB18+1))</f>
        <v>135.6</v>
      </c>
      <c r="M21" s="275"/>
      <c r="N21" s="273" t="s">
        <v>393</v>
      </c>
      <c r="O21" s="275"/>
      <c r="P21" s="276">
        <f>IF(ISTEXT(+L21),"   N/A",ABS(+$L21-$J20))</f>
        <v>135.6</v>
      </c>
      <c r="Q21" s="236"/>
      <c r="R21" s="277"/>
      <c r="S21" s="277"/>
      <c r="Y21" s="268" t="s">
        <v>396</v>
      </c>
      <c r="Z21" s="721" t="s">
        <v>403</v>
      </c>
      <c r="AA21" s="268"/>
      <c r="AB21" s="237">
        <v>7</v>
      </c>
      <c r="AC21" s="270">
        <v>58.9</v>
      </c>
      <c r="AD21" s="270">
        <v>81.2</v>
      </c>
      <c r="AE21" s="270">
        <v>84.9</v>
      </c>
      <c r="AF21" s="270">
        <v>86.4</v>
      </c>
      <c r="AG21" s="270">
        <v>96.9</v>
      </c>
      <c r="AH21" s="270">
        <v>95.9</v>
      </c>
    </row>
    <row r="22" spans="4:34" x14ac:dyDescent="0.25">
      <c r="J22" s="275"/>
      <c r="K22" s="275"/>
      <c r="L22" s="274"/>
      <c r="M22" s="275"/>
      <c r="N22" s="273"/>
      <c r="O22" s="275"/>
      <c r="P22" s="276"/>
      <c r="Q22" s="236"/>
      <c r="R22" s="718"/>
      <c r="S22" s="718"/>
      <c r="Y22" s="268" t="s">
        <v>396</v>
      </c>
      <c r="Z22" s="721" t="s">
        <v>394</v>
      </c>
      <c r="AA22" s="268"/>
      <c r="AB22" s="237">
        <v>8</v>
      </c>
      <c r="AC22" s="270">
        <v>126</v>
      </c>
      <c r="AD22" s="270">
        <v>106.4</v>
      </c>
      <c r="AE22" s="270">
        <v>147.4</v>
      </c>
      <c r="AF22" s="270">
        <v>108</v>
      </c>
      <c r="AG22" s="270">
        <v>110</v>
      </c>
      <c r="AH22" s="270">
        <v>114</v>
      </c>
    </row>
    <row r="23" spans="4:34" x14ac:dyDescent="0.25">
      <c r="D23" s="271" t="s">
        <v>66</v>
      </c>
      <c r="J23" s="272">
        <v>0</v>
      </c>
      <c r="K23" s="273" t="s">
        <v>11</v>
      </c>
      <c r="L23" s="274">
        <f>IF(OR($A$1&lt;1,$A$1&gt;7),0,HLOOKUP($A$1,TABLE,+AB19+1))</f>
        <v>92.1</v>
      </c>
      <c r="M23" s="275"/>
      <c r="N23" s="273" t="s">
        <v>407</v>
      </c>
      <c r="O23" s="275"/>
      <c r="P23" s="276">
        <f>IF(ISTEXT(+L23),"   N/A",ABS(+$L23-$J23))</f>
        <v>92.1</v>
      </c>
      <c r="Q23" s="236"/>
      <c r="R23" s="277"/>
      <c r="S23" s="277"/>
      <c r="Y23" s="268" t="s">
        <v>397</v>
      </c>
      <c r="Z23" s="721" t="s">
        <v>403</v>
      </c>
      <c r="AA23" s="268"/>
      <c r="AB23" s="237">
        <v>9</v>
      </c>
      <c r="AC23" s="270">
        <v>0</v>
      </c>
      <c r="AD23" s="270">
        <v>0</v>
      </c>
      <c r="AE23" s="270">
        <v>0</v>
      </c>
      <c r="AF23" s="270">
        <v>71.400000000000006</v>
      </c>
      <c r="AG23" s="270">
        <v>78.900000000000006</v>
      </c>
      <c r="AH23" s="270">
        <v>85.2</v>
      </c>
    </row>
    <row r="24" spans="4:34" x14ac:dyDescent="0.25">
      <c r="J24" s="275"/>
      <c r="K24" s="275"/>
      <c r="L24" s="274">
        <f>IF(OR($A$1&lt;1,$A$1&gt;7),0,HLOOKUP($A$1,TABLE,+AB20+1))</f>
        <v>101.1</v>
      </c>
      <c r="M24" s="275"/>
      <c r="N24" s="273" t="s">
        <v>393</v>
      </c>
      <c r="O24" s="275"/>
      <c r="P24" s="276">
        <f>IF(ISTEXT(+L24),"   N/A",ABS(+$L24-$J23))</f>
        <v>101.1</v>
      </c>
      <c r="Q24" s="236"/>
      <c r="R24" s="277"/>
      <c r="S24" s="277"/>
      <c r="Y24" s="268" t="s">
        <v>397</v>
      </c>
      <c r="Z24" s="721" t="s">
        <v>394</v>
      </c>
      <c r="AA24" s="268"/>
      <c r="AB24" s="237">
        <v>10</v>
      </c>
      <c r="AC24" s="270">
        <v>88.3</v>
      </c>
      <c r="AD24" s="270">
        <v>128.69999999999999</v>
      </c>
      <c r="AE24" s="270">
        <v>93.5</v>
      </c>
      <c r="AF24" s="270">
        <v>123.8</v>
      </c>
      <c r="AG24" s="270">
        <v>116.7</v>
      </c>
      <c r="AH24" s="270">
        <v>116.3</v>
      </c>
    </row>
    <row r="25" spans="4:34" x14ac:dyDescent="0.25">
      <c r="J25" s="275"/>
      <c r="K25" s="275"/>
      <c r="L25" s="274"/>
      <c r="M25" s="275"/>
      <c r="N25" s="273"/>
      <c r="O25" s="275"/>
      <c r="P25" s="276"/>
      <c r="Q25" s="236"/>
      <c r="R25" s="718"/>
      <c r="S25" s="718"/>
      <c r="Y25" s="268" t="s">
        <v>398</v>
      </c>
      <c r="Z25" s="721" t="s">
        <v>403</v>
      </c>
      <c r="AA25" s="268"/>
      <c r="AB25" s="237">
        <v>11</v>
      </c>
      <c r="AC25" s="270">
        <v>17.600000000000001</v>
      </c>
      <c r="AD25" s="270">
        <v>34.1</v>
      </c>
      <c r="AE25" s="270">
        <v>46.2</v>
      </c>
      <c r="AF25" s="270">
        <v>39.700000000000003</v>
      </c>
      <c r="AG25" s="270">
        <v>39.799999999999997</v>
      </c>
      <c r="AH25" s="270">
        <v>54.6</v>
      </c>
    </row>
    <row r="26" spans="4:34" x14ac:dyDescent="0.25">
      <c r="D26" s="271" t="s">
        <v>227</v>
      </c>
      <c r="J26" s="272">
        <v>0</v>
      </c>
      <c r="K26" s="273" t="s">
        <v>11</v>
      </c>
      <c r="L26" s="274">
        <f>IF(OR($A$1&lt;1,$A$1&gt;7),0,HLOOKUP($A$1,TABLE,+AB21+1))</f>
        <v>58.9</v>
      </c>
      <c r="M26" s="275"/>
      <c r="N26" s="273" t="s">
        <v>407</v>
      </c>
      <c r="O26" s="275"/>
      <c r="P26" s="276">
        <f>IF(ISTEXT(+L26),"   N/A",ABS(+$L26-$J26))</f>
        <v>58.9</v>
      </c>
      <c r="Q26" s="236"/>
      <c r="R26" s="277"/>
      <c r="S26" s="277"/>
      <c r="Y26" s="268" t="s">
        <v>398</v>
      </c>
      <c r="Z26" s="721" t="s">
        <v>394</v>
      </c>
      <c r="AA26" s="268"/>
      <c r="AB26" s="237">
        <v>12</v>
      </c>
      <c r="AC26" s="270">
        <v>91.7</v>
      </c>
      <c r="AD26" s="270">
        <v>86.5</v>
      </c>
      <c r="AE26" s="270">
        <v>224.1</v>
      </c>
      <c r="AF26" s="270">
        <v>89.5</v>
      </c>
      <c r="AG26" s="270">
        <v>123.3</v>
      </c>
      <c r="AH26" s="270">
        <v>150.1</v>
      </c>
    </row>
    <row r="27" spans="4:34" x14ac:dyDescent="0.25">
      <c r="D27" s="271"/>
      <c r="J27" s="275"/>
      <c r="K27" s="273"/>
      <c r="L27" s="274">
        <f>IF(OR($A$1&lt;1,$A$1&gt;7),0,HLOOKUP($A$1,TABLE,+AB22+1))</f>
        <v>126</v>
      </c>
      <c r="M27" s="275"/>
      <c r="N27" s="273" t="s">
        <v>393</v>
      </c>
      <c r="O27" s="275"/>
      <c r="P27" s="276">
        <f>IF(ISTEXT(+L27),"   N/A",ABS(+$L27-$J27))</f>
        <v>126</v>
      </c>
      <c r="Q27" s="236"/>
      <c r="R27" s="717"/>
      <c r="S27" s="717"/>
      <c r="Y27" s="268" t="s">
        <v>207</v>
      </c>
      <c r="Z27" s="721" t="s">
        <v>404</v>
      </c>
      <c r="AA27" s="268"/>
      <c r="AB27" s="237">
        <v>13</v>
      </c>
      <c r="AC27" s="287">
        <v>13.3</v>
      </c>
      <c r="AD27" s="270">
        <v>11.4</v>
      </c>
      <c r="AE27" s="270">
        <v>9.1999999999999993</v>
      </c>
      <c r="AF27" s="270">
        <v>10.3</v>
      </c>
      <c r="AG27" s="270">
        <v>11.4</v>
      </c>
      <c r="AH27" s="270">
        <v>10.1</v>
      </c>
    </row>
    <row r="28" spans="4:34" x14ac:dyDescent="0.25">
      <c r="D28" s="271"/>
      <c r="J28" s="275"/>
      <c r="K28" s="273"/>
      <c r="L28" s="274"/>
      <c r="M28" s="275"/>
      <c r="N28" s="273"/>
      <c r="O28" s="275"/>
      <c r="P28" s="276"/>
      <c r="Q28" s="236"/>
      <c r="R28" s="718"/>
      <c r="S28" s="718"/>
      <c r="Y28" s="268" t="s">
        <v>207</v>
      </c>
      <c r="Z28" s="721" t="s">
        <v>400</v>
      </c>
      <c r="AA28" s="268"/>
      <c r="AB28" s="237">
        <v>14</v>
      </c>
      <c r="AC28" s="270">
        <v>27.8</v>
      </c>
      <c r="AD28" s="270">
        <v>36.200000000000003</v>
      </c>
      <c r="AE28" s="270">
        <v>15.3</v>
      </c>
      <c r="AF28" s="270">
        <v>17.399999999999999</v>
      </c>
      <c r="AG28" s="270">
        <v>22.1</v>
      </c>
      <c r="AH28" s="270">
        <v>23.7</v>
      </c>
    </row>
    <row r="29" spans="4:34" x14ac:dyDescent="0.25">
      <c r="D29" s="230" t="s">
        <v>228</v>
      </c>
      <c r="J29" s="272">
        <v>0</v>
      </c>
      <c r="K29" s="273" t="s">
        <v>11</v>
      </c>
      <c r="L29" s="274">
        <f>IF(OR($A$1&lt;1,$A$1&gt;7),0,HLOOKUP($A$1,TABLE,+AB23+1))</f>
        <v>0</v>
      </c>
      <c r="M29" s="275"/>
      <c r="N29" s="273" t="s">
        <v>407</v>
      </c>
      <c r="O29" s="275"/>
      <c r="P29" s="276">
        <f>IF(ISTEXT(+L29),"   N/A",ABS(+$L29-$J29))</f>
        <v>0</v>
      </c>
      <c r="Q29" s="236"/>
      <c r="R29" s="717"/>
      <c r="S29" s="717"/>
      <c r="Y29" s="268" t="s">
        <v>116</v>
      </c>
      <c r="Z29" s="721" t="s">
        <v>404</v>
      </c>
      <c r="AA29" s="268"/>
      <c r="AB29" s="237">
        <v>15</v>
      </c>
      <c r="AC29" s="270">
        <v>4.3</v>
      </c>
      <c r="AD29" s="270">
        <v>25</v>
      </c>
      <c r="AE29" s="270">
        <v>22.1</v>
      </c>
      <c r="AF29" s="270">
        <v>13.2</v>
      </c>
      <c r="AG29" s="270">
        <v>23</v>
      </c>
      <c r="AH29" s="270">
        <v>18.8</v>
      </c>
    </row>
    <row r="30" spans="4:34" x14ac:dyDescent="0.25">
      <c r="J30" s="275" t="s">
        <v>20</v>
      </c>
      <c r="K30" s="275"/>
      <c r="L30" s="274">
        <f>IF(OR($A$1&lt;1,$A$1&gt;7),0,HLOOKUP($A$1,TABLE,+AB24+1))</f>
        <v>88.3</v>
      </c>
      <c r="M30" s="275"/>
      <c r="N30" s="273" t="s">
        <v>393</v>
      </c>
      <c r="O30" s="275"/>
      <c r="P30" s="276">
        <f>IF(ISTEXT(+L30),"   N/A",ABS(+$L30-$J30))</f>
        <v>88.3</v>
      </c>
      <c r="Q30" s="236"/>
      <c r="R30" s="719"/>
      <c r="S30" s="719"/>
      <c r="Y30" s="268" t="s">
        <v>116</v>
      </c>
      <c r="Z30" s="721" t="s">
        <v>400</v>
      </c>
      <c r="AA30" s="268"/>
      <c r="AB30" s="237">
        <v>16</v>
      </c>
      <c r="AC30" s="270">
        <v>105.9</v>
      </c>
      <c r="AD30" s="270">
        <v>94</v>
      </c>
      <c r="AE30" s="270">
        <v>174.3</v>
      </c>
      <c r="AF30" s="270">
        <v>84.1</v>
      </c>
      <c r="AG30" s="270">
        <v>75.5</v>
      </c>
      <c r="AH30" s="270">
        <v>91</v>
      </c>
    </row>
    <row r="31" spans="4:34" x14ac:dyDescent="0.25">
      <c r="J31" s="275"/>
      <c r="K31" s="275"/>
      <c r="L31" s="274"/>
      <c r="M31" s="275"/>
      <c r="N31" s="273"/>
      <c r="O31" s="275"/>
      <c r="P31" s="276"/>
      <c r="Q31" s="236"/>
      <c r="R31" s="278"/>
      <c r="S31" s="278"/>
      <c r="Y31" s="268" t="s">
        <v>395</v>
      </c>
      <c r="Z31" s="721" t="s">
        <v>404</v>
      </c>
      <c r="AA31" s="268"/>
      <c r="AB31" s="237">
        <v>17</v>
      </c>
      <c r="AC31" s="270">
        <v>11.9</v>
      </c>
      <c r="AD31" s="270">
        <v>9.9</v>
      </c>
      <c r="AE31" s="270">
        <v>8.6</v>
      </c>
      <c r="AF31" s="270">
        <v>8.9</v>
      </c>
      <c r="AG31" s="270">
        <v>11.2</v>
      </c>
      <c r="AH31" s="270">
        <v>10.3</v>
      </c>
    </row>
    <row r="32" spans="4:34" x14ac:dyDescent="0.25">
      <c r="D32" s="271" t="s">
        <v>13</v>
      </c>
      <c r="J32" s="272">
        <v>0</v>
      </c>
      <c r="K32" s="273" t="s">
        <v>11</v>
      </c>
      <c r="L32" s="274">
        <f>IF(OR($A$1&lt;1,$A$1&gt;7),0,HLOOKUP($A$1,TABLE,+AB25+1))</f>
        <v>17.600000000000001</v>
      </c>
      <c r="M32" s="275"/>
      <c r="N32" s="273" t="s">
        <v>407</v>
      </c>
      <c r="O32" s="275"/>
      <c r="P32" s="276">
        <f>IF(ISTEXT(+L32),"   N/A",ABS(+$L32-$J32))</f>
        <v>17.600000000000001</v>
      </c>
      <c r="Q32" s="236"/>
      <c r="R32" s="277"/>
      <c r="S32" s="277"/>
      <c r="Y32" s="268" t="s">
        <v>395</v>
      </c>
      <c r="Z32" s="721" t="s">
        <v>400</v>
      </c>
      <c r="AA32" s="268"/>
      <c r="AB32" s="237">
        <v>18</v>
      </c>
      <c r="AC32" s="270">
        <v>19.8</v>
      </c>
      <c r="AD32" s="270">
        <v>28.3</v>
      </c>
      <c r="AE32" s="270">
        <v>39.299999999999997</v>
      </c>
      <c r="AF32" s="270">
        <v>18</v>
      </c>
      <c r="AG32" s="270">
        <v>94.2</v>
      </c>
      <c r="AH32" s="270">
        <v>19.7</v>
      </c>
    </row>
    <row r="33" spans="3:35" x14ac:dyDescent="0.25">
      <c r="J33" s="275"/>
      <c r="K33" s="280"/>
      <c r="L33" s="274">
        <f>IF(OR($A$1&lt;1,$A$1&gt;7),0,HLOOKUP($A$1,TABLE,+AB26+1))</f>
        <v>91.7</v>
      </c>
      <c r="M33" s="275"/>
      <c r="N33" s="273" t="s">
        <v>393</v>
      </c>
      <c r="O33" s="275"/>
      <c r="P33" s="276">
        <f>IF(ISTEXT(+L33),"   N/A",ABS(+$L33-$J33))</f>
        <v>91.7</v>
      </c>
      <c r="Q33" s="236"/>
      <c r="R33" s="719"/>
      <c r="S33" s="719"/>
      <c r="Y33" s="268" t="s">
        <v>396</v>
      </c>
      <c r="Z33" s="721" t="s">
        <v>404</v>
      </c>
      <c r="AA33" s="268"/>
      <c r="AB33" s="237">
        <v>19</v>
      </c>
      <c r="AC33" s="269">
        <v>0</v>
      </c>
      <c r="AD33" s="269">
        <v>5.5</v>
      </c>
      <c r="AE33" s="269">
        <v>5.6</v>
      </c>
      <c r="AF33" s="269">
        <v>10.199999999999999</v>
      </c>
      <c r="AG33" s="269">
        <v>12.6</v>
      </c>
      <c r="AH33" s="269">
        <v>13.9</v>
      </c>
    </row>
    <row r="34" spans="3:35" x14ac:dyDescent="0.25">
      <c r="J34" s="275"/>
      <c r="K34" s="280"/>
      <c r="L34" s="274"/>
      <c r="M34" s="275"/>
      <c r="N34" s="273"/>
      <c r="O34" s="275"/>
      <c r="P34" s="276"/>
      <c r="Q34" s="236"/>
      <c r="R34" s="279"/>
      <c r="S34" s="279"/>
      <c r="Y34" s="268" t="s">
        <v>396</v>
      </c>
      <c r="Z34" s="721" t="s">
        <v>400</v>
      </c>
      <c r="AA34" s="268"/>
      <c r="AB34" s="237">
        <v>20</v>
      </c>
      <c r="AC34" s="269">
        <v>21.7</v>
      </c>
      <c r="AD34" s="269">
        <v>60.7</v>
      </c>
      <c r="AE34" s="269">
        <v>47.1</v>
      </c>
      <c r="AF34" s="269">
        <v>40.200000000000003</v>
      </c>
      <c r="AG34" s="269">
        <v>25.2</v>
      </c>
      <c r="AH34" s="269">
        <v>25.7</v>
      </c>
    </row>
    <row r="35" spans="3:35" ht="18.75" x14ac:dyDescent="0.3">
      <c r="C35" s="248" t="s">
        <v>272</v>
      </c>
      <c r="D35" s="251"/>
      <c r="E35" s="251"/>
      <c r="F35" s="251"/>
      <c r="G35" s="252"/>
      <c r="H35" s="252"/>
      <c r="I35" s="252"/>
      <c r="J35" s="252"/>
      <c r="K35" s="252"/>
      <c r="L35" s="281"/>
      <c r="M35" s="251"/>
      <c r="N35" s="251"/>
      <c r="O35" s="252"/>
      <c r="P35" s="255"/>
      <c r="Q35" s="256"/>
      <c r="R35" s="278"/>
      <c r="S35" s="278"/>
      <c r="Y35" s="268" t="s">
        <v>397</v>
      </c>
      <c r="Z35" s="721" t="s">
        <v>404</v>
      </c>
      <c r="AA35" s="268"/>
      <c r="AB35" s="237">
        <v>21</v>
      </c>
      <c r="AC35" s="270">
        <v>0</v>
      </c>
      <c r="AD35" s="270">
        <v>0</v>
      </c>
      <c r="AE35" s="270">
        <v>0</v>
      </c>
      <c r="AF35" s="270">
        <v>5.3</v>
      </c>
      <c r="AG35" s="270">
        <v>10</v>
      </c>
      <c r="AH35" s="270">
        <v>8.9</v>
      </c>
    </row>
    <row r="36" spans="3:35" x14ac:dyDescent="0.25">
      <c r="D36" s="282" t="s">
        <v>124</v>
      </c>
      <c r="E36" s="283"/>
      <c r="F36" s="283"/>
      <c r="G36" s="283"/>
      <c r="H36" s="283"/>
      <c r="I36" s="283"/>
      <c r="J36" s="284"/>
      <c r="K36" s="284"/>
      <c r="L36" s="285"/>
      <c r="P36" s="276"/>
      <c r="Q36" s="256"/>
      <c r="R36" s="278"/>
      <c r="S36" s="279"/>
      <c r="Y36" s="268" t="s">
        <v>397</v>
      </c>
      <c r="Z36" s="721" t="s">
        <v>400</v>
      </c>
      <c r="AA36" s="268"/>
      <c r="AB36" s="237">
        <v>22</v>
      </c>
      <c r="AC36" s="269">
        <v>8.9</v>
      </c>
      <c r="AD36" s="270">
        <v>37</v>
      </c>
      <c r="AE36" s="270">
        <v>21.4</v>
      </c>
      <c r="AF36" s="270">
        <v>40.299999999999997</v>
      </c>
      <c r="AG36" s="270">
        <v>28.4</v>
      </c>
      <c r="AH36" s="270">
        <v>24.7</v>
      </c>
    </row>
    <row r="37" spans="3:35" x14ac:dyDescent="0.25">
      <c r="D37" s="257" t="s">
        <v>269</v>
      </c>
      <c r="J37" s="242"/>
      <c r="K37" s="242"/>
      <c r="L37" s="274"/>
      <c r="P37" s="276"/>
      <c r="Q37" s="236"/>
      <c r="R37" s="279"/>
      <c r="S37" s="278"/>
      <c r="Y37" s="268" t="s">
        <v>398</v>
      </c>
      <c r="Z37" s="721" t="s">
        <v>404</v>
      </c>
      <c r="AA37" s="268"/>
      <c r="AB37" s="237">
        <v>23</v>
      </c>
      <c r="AC37" s="269">
        <v>30.6</v>
      </c>
      <c r="AD37" s="269">
        <v>12.4</v>
      </c>
      <c r="AE37" s="269">
        <v>27.8</v>
      </c>
      <c r="AF37" s="270">
        <v>17.3</v>
      </c>
      <c r="AG37" s="270">
        <v>30.1</v>
      </c>
      <c r="AH37" s="270">
        <v>21.4</v>
      </c>
    </row>
    <row r="38" spans="3:35" x14ac:dyDescent="0.25">
      <c r="D38" s="257"/>
      <c r="J38" s="242"/>
      <c r="K38" s="242"/>
      <c r="L38" s="274"/>
      <c r="P38" s="276"/>
      <c r="Q38" s="236"/>
      <c r="R38" s="279"/>
      <c r="S38" s="278"/>
      <c r="Y38" s="268" t="s">
        <v>398</v>
      </c>
      <c r="Z38" s="721" t="s">
        <v>400</v>
      </c>
      <c r="AA38" s="268"/>
      <c r="AB38" s="237">
        <v>24</v>
      </c>
      <c r="AC38" s="269">
        <v>131.80000000000001</v>
      </c>
      <c r="AD38" s="269">
        <v>110.2</v>
      </c>
      <c r="AE38" s="269">
        <v>121.9</v>
      </c>
      <c r="AF38" s="269">
        <v>118.6</v>
      </c>
      <c r="AG38" s="270">
        <v>129.30000000000001</v>
      </c>
      <c r="AH38" s="270">
        <v>90.3</v>
      </c>
    </row>
    <row r="39" spans="3:35" x14ac:dyDescent="0.25">
      <c r="D39" s="271" t="s">
        <v>65</v>
      </c>
      <c r="J39" s="272">
        <v>0</v>
      </c>
      <c r="K39" s="273" t="s">
        <v>11</v>
      </c>
      <c r="L39" s="274">
        <f>IF(OR($A$1&lt;1,$A$1&gt;7),0,HLOOKUP($A$1,TABLE,+AB27+1))</f>
        <v>13.3</v>
      </c>
      <c r="M39" s="275"/>
      <c r="N39" s="273" t="s">
        <v>407</v>
      </c>
      <c r="O39" s="275"/>
      <c r="P39" s="276">
        <f>IF(ISTEXT(+L39),"   N/A",ABS(+$L39-$J39))</f>
        <v>13.3</v>
      </c>
      <c r="Q39" s="236"/>
      <c r="R39" s="277"/>
      <c r="S39" s="277"/>
      <c r="Y39" s="268" t="s">
        <v>207</v>
      </c>
      <c r="Z39" s="721" t="s">
        <v>405</v>
      </c>
      <c r="AA39" s="268"/>
      <c r="AB39" s="237">
        <v>25</v>
      </c>
      <c r="AC39" s="269">
        <v>0</v>
      </c>
      <c r="AD39" s="269">
        <v>0</v>
      </c>
      <c r="AE39" s="269">
        <v>0</v>
      </c>
      <c r="AF39" s="270">
        <v>0</v>
      </c>
      <c r="AG39" s="270">
        <v>0</v>
      </c>
      <c r="AH39" s="269">
        <v>0</v>
      </c>
    </row>
    <row r="40" spans="3:35" x14ac:dyDescent="0.25">
      <c r="J40" s="275" t="s">
        <v>20</v>
      </c>
      <c r="K40" s="275"/>
      <c r="L40" s="274">
        <f>IF(OR($A$1&lt;1,$A$1&gt;7),0,HLOOKUP($A$1,TABLE,+AB28+1))</f>
        <v>27.8</v>
      </c>
      <c r="M40" s="275"/>
      <c r="N40" s="273" t="s">
        <v>393</v>
      </c>
      <c r="O40" s="275"/>
      <c r="P40" s="276">
        <f>IF(ISTEXT(+L40),"   N/A",ABS(+$L40-$J39))</f>
        <v>27.8</v>
      </c>
      <c r="Q40" s="236"/>
      <c r="R40" s="278"/>
      <c r="S40" s="278"/>
      <c r="Y40" s="268" t="s">
        <v>207</v>
      </c>
      <c r="Z40" s="721" t="s">
        <v>401</v>
      </c>
      <c r="AA40" s="268"/>
      <c r="AB40" s="237">
        <v>26</v>
      </c>
      <c r="AC40" s="269">
        <v>4.7</v>
      </c>
      <c r="AD40" s="269">
        <v>0.7</v>
      </c>
      <c r="AE40" s="269">
        <v>0.7</v>
      </c>
      <c r="AF40" s="269">
        <v>2</v>
      </c>
      <c r="AG40" s="269">
        <v>4.5999999999999996</v>
      </c>
      <c r="AH40" s="269">
        <v>4.0999999999999996</v>
      </c>
      <c r="AI40" s="286"/>
    </row>
    <row r="41" spans="3:35" x14ac:dyDescent="0.25">
      <c r="J41" s="275"/>
      <c r="K41" s="275"/>
      <c r="L41" s="274"/>
      <c r="M41" s="275"/>
      <c r="N41" s="273"/>
      <c r="O41" s="275"/>
      <c r="P41" s="276"/>
      <c r="Q41" s="236"/>
      <c r="R41" s="718"/>
      <c r="S41" s="718"/>
      <c r="Y41" s="268" t="s">
        <v>116</v>
      </c>
      <c r="Z41" s="721" t="s">
        <v>405</v>
      </c>
      <c r="AA41" s="268"/>
      <c r="AB41" s="237">
        <v>27</v>
      </c>
      <c r="AC41" s="269">
        <v>0</v>
      </c>
      <c r="AD41" s="269">
        <v>0</v>
      </c>
      <c r="AE41" s="269">
        <v>0</v>
      </c>
      <c r="AF41" s="269">
        <v>0</v>
      </c>
      <c r="AG41" s="269">
        <v>0</v>
      </c>
      <c r="AH41" s="269">
        <v>0</v>
      </c>
      <c r="AI41" s="286"/>
    </row>
    <row r="42" spans="3:35" x14ac:dyDescent="0.25">
      <c r="D42" s="271" t="s">
        <v>116</v>
      </c>
      <c r="J42" s="272">
        <v>0</v>
      </c>
      <c r="K42" s="273" t="s">
        <v>11</v>
      </c>
      <c r="L42" s="274">
        <f>IF(OR($A$1&lt;1,$A$1&gt;7),0,HLOOKUP($A$1,TABLE,+AB29+1))</f>
        <v>4.3</v>
      </c>
      <c r="M42" s="275"/>
      <c r="N42" s="273" t="s">
        <v>407</v>
      </c>
      <c r="O42" s="275"/>
      <c r="P42" s="276">
        <f>IF(ISTEXT(+L42),"   N/A",ABS(+$L42-$J42))</f>
        <v>4.3</v>
      </c>
      <c r="Q42" s="236"/>
      <c r="R42" s="277"/>
      <c r="S42" s="277"/>
      <c r="Y42" s="268" t="s">
        <v>116</v>
      </c>
      <c r="Z42" s="721" t="s">
        <v>401</v>
      </c>
      <c r="AA42" s="268"/>
      <c r="AB42" s="237">
        <v>28</v>
      </c>
      <c r="AC42" s="269">
        <v>1</v>
      </c>
      <c r="AD42" s="269">
        <v>1.2</v>
      </c>
      <c r="AE42" s="269">
        <v>0.8</v>
      </c>
      <c r="AF42" s="269">
        <v>0.3</v>
      </c>
      <c r="AG42" s="269">
        <v>14.9</v>
      </c>
      <c r="AH42" s="269">
        <v>0.7</v>
      </c>
      <c r="AI42" s="286"/>
    </row>
    <row r="43" spans="3:35" x14ac:dyDescent="0.25">
      <c r="J43" s="275"/>
      <c r="K43" s="275"/>
      <c r="L43" s="274">
        <f>IF(OR($A$1&lt;1,$A$1&gt;7),0,HLOOKUP($A$1,TABLE,+AB30+1))</f>
        <v>105.9</v>
      </c>
      <c r="M43" s="275"/>
      <c r="N43" s="273" t="s">
        <v>393</v>
      </c>
      <c r="O43" s="275"/>
      <c r="P43" s="276">
        <f>IF(ISTEXT(+L43),"   N/A",ABS(+$L43-$J42))</f>
        <v>105.9</v>
      </c>
      <c r="Q43" s="236"/>
      <c r="R43" s="277"/>
      <c r="S43" s="277"/>
      <c r="Y43" s="268" t="s">
        <v>395</v>
      </c>
      <c r="Z43" s="721" t="s">
        <v>405</v>
      </c>
      <c r="AA43" s="268"/>
      <c r="AB43" s="237">
        <v>29</v>
      </c>
      <c r="AC43" s="270">
        <v>0</v>
      </c>
      <c r="AD43" s="270">
        <v>0</v>
      </c>
      <c r="AE43" s="270">
        <v>0</v>
      </c>
      <c r="AF43" s="270">
        <v>0</v>
      </c>
      <c r="AG43" s="270">
        <v>0</v>
      </c>
      <c r="AH43" s="270">
        <v>0</v>
      </c>
    </row>
    <row r="44" spans="3:35" x14ac:dyDescent="0.25">
      <c r="J44" s="275"/>
      <c r="K44" s="275"/>
      <c r="L44" s="274"/>
      <c r="M44" s="275"/>
      <c r="N44" s="273"/>
      <c r="O44" s="275"/>
      <c r="P44" s="276"/>
      <c r="Q44" s="236"/>
      <c r="R44" s="718"/>
      <c r="S44" s="718"/>
      <c r="Y44" s="268" t="s">
        <v>395</v>
      </c>
      <c r="Z44" s="721" t="s">
        <v>401</v>
      </c>
      <c r="AA44" s="268"/>
      <c r="AB44" s="237">
        <v>30</v>
      </c>
      <c r="AC44" s="270">
        <v>6.9</v>
      </c>
      <c r="AD44" s="270">
        <v>2.2000000000000002</v>
      </c>
      <c r="AE44" s="270">
        <v>0.8</v>
      </c>
      <c r="AF44" s="270">
        <v>2.2999999999999998</v>
      </c>
      <c r="AG44" s="270">
        <v>49.3</v>
      </c>
      <c r="AH44" s="270">
        <v>6.9</v>
      </c>
    </row>
    <row r="45" spans="3:35" x14ac:dyDescent="0.25">
      <c r="D45" s="271" t="s">
        <v>66</v>
      </c>
      <c r="J45" s="272">
        <v>0</v>
      </c>
      <c r="K45" s="273" t="s">
        <v>11</v>
      </c>
      <c r="L45" s="274">
        <f>IF(OR($A$1&lt;1,$A$1&gt;7),0,HLOOKUP($A$1,TABLE,+AB31+1))</f>
        <v>11.9</v>
      </c>
      <c r="M45" s="275"/>
      <c r="N45" s="273" t="s">
        <v>407</v>
      </c>
      <c r="O45" s="275"/>
      <c r="P45" s="276">
        <f>IF(ISTEXT(+L45),"   N/A",ABS(+$L45-$J45))</f>
        <v>11.9</v>
      </c>
      <c r="Q45" s="236"/>
      <c r="R45" s="277"/>
      <c r="S45" s="277"/>
      <c r="Y45" s="268" t="s">
        <v>396</v>
      </c>
      <c r="Z45" s="721" t="s">
        <v>405</v>
      </c>
      <c r="AA45" s="268"/>
      <c r="AB45" s="237">
        <v>31</v>
      </c>
      <c r="AC45" s="270">
        <v>0</v>
      </c>
      <c r="AD45" s="270">
        <v>0</v>
      </c>
      <c r="AE45" s="270">
        <v>0</v>
      </c>
      <c r="AF45" s="270">
        <v>0</v>
      </c>
      <c r="AG45" s="270">
        <v>0</v>
      </c>
      <c r="AH45" s="270">
        <v>0</v>
      </c>
    </row>
    <row r="46" spans="3:35" x14ac:dyDescent="0.25">
      <c r="J46" s="275"/>
      <c r="K46" s="275"/>
      <c r="L46" s="274">
        <f>IF(OR($A$1&lt;1,$A$1&gt;7),0,HLOOKUP($A$1,TABLE,+AB32+1))</f>
        <v>19.8</v>
      </c>
      <c r="M46" s="275"/>
      <c r="N46" s="273" t="s">
        <v>393</v>
      </c>
      <c r="O46" s="275"/>
      <c r="P46" s="276">
        <f>IF(ISTEXT(+L46),"   N/A",ABS(+$L46-$J45))</f>
        <v>19.8</v>
      </c>
      <c r="Q46" s="236"/>
      <c r="R46" s="277"/>
      <c r="S46" s="277"/>
      <c r="Y46" s="268" t="s">
        <v>396</v>
      </c>
      <c r="Z46" s="721" t="s">
        <v>401</v>
      </c>
      <c r="AA46" s="268"/>
      <c r="AB46" s="237">
        <v>32</v>
      </c>
      <c r="AC46" s="270">
        <v>0</v>
      </c>
      <c r="AD46" s="270">
        <v>0</v>
      </c>
      <c r="AE46" s="287">
        <v>0</v>
      </c>
      <c r="AF46" s="270">
        <v>0.8</v>
      </c>
      <c r="AG46" s="270">
        <v>8.9</v>
      </c>
      <c r="AH46" s="270">
        <v>9.1999999999999993</v>
      </c>
    </row>
    <row r="47" spans="3:35" x14ac:dyDescent="0.25">
      <c r="J47" s="275"/>
      <c r="K47" s="275"/>
      <c r="L47" s="274"/>
      <c r="M47" s="275"/>
      <c r="N47" s="273"/>
      <c r="O47" s="275"/>
      <c r="P47" s="276"/>
      <c r="Q47" s="236"/>
      <c r="R47" s="718"/>
      <c r="S47" s="718"/>
      <c r="Y47" s="268" t="s">
        <v>397</v>
      </c>
      <c r="Z47" s="721" t="s">
        <v>405</v>
      </c>
      <c r="AA47" s="268"/>
      <c r="AB47" s="237">
        <v>33</v>
      </c>
      <c r="AC47" s="270">
        <v>0</v>
      </c>
      <c r="AD47" s="270">
        <v>0</v>
      </c>
      <c r="AE47" s="270">
        <v>0</v>
      </c>
      <c r="AF47" s="270">
        <v>0</v>
      </c>
      <c r="AG47" s="270">
        <v>0</v>
      </c>
      <c r="AH47" s="270">
        <v>0</v>
      </c>
    </row>
    <row r="48" spans="3:35" x14ac:dyDescent="0.25">
      <c r="D48" s="271" t="s">
        <v>227</v>
      </c>
      <c r="J48" s="272">
        <v>0</v>
      </c>
      <c r="K48" s="273" t="s">
        <v>11</v>
      </c>
      <c r="L48" s="274">
        <f>IF(OR($A$1&lt;1,$A$1&gt;7),0,HLOOKUP($A$1,TABLE,+AB33+1))</f>
        <v>0</v>
      </c>
      <c r="M48" s="275"/>
      <c r="N48" s="273" t="s">
        <v>407</v>
      </c>
      <c r="O48" s="275"/>
      <c r="P48" s="276">
        <f>IF(ISTEXT(+L48),"   N/A",ABS(+$L48-$J48))</f>
        <v>0</v>
      </c>
      <c r="Q48" s="236"/>
      <c r="R48" s="277"/>
      <c r="S48" s="277"/>
      <c r="Y48" s="268" t="s">
        <v>397</v>
      </c>
      <c r="Z48" s="721" t="s">
        <v>401</v>
      </c>
      <c r="AA48" s="268"/>
      <c r="AB48" s="237">
        <v>34</v>
      </c>
      <c r="AC48" s="270">
        <v>0</v>
      </c>
      <c r="AD48" s="270">
        <v>0</v>
      </c>
      <c r="AE48" s="287">
        <v>0</v>
      </c>
      <c r="AF48" s="270">
        <v>0.9</v>
      </c>
      <c r="AG48" s="270">
        <v>2.4</v>
      </c>
      <c r="AH48" s="270">
        <v>5.9</v>
      </c>
    </row>
    <row r="49" spans="3:35" x14ac:dyDescent="0.25">
      <c r="D49" s="271"/>
      <c r="J49" s="275"/>
      <c r="K49" s="273"/>
      <c r="L49" s="274">
        <f>IF(OR($A$1&lt;1,$A$1&gt;7),0,HLOOKUP($A$1,TABLE,+AB34+1))</f>
        <v>21.7</v>
      </c>
      <c r="M49" s="275"/>
      <c r="N49" s="273" t="s">
        <v>393</v>
      </c>
      <c r="O49" s="275"/>
      <c r="P49" s="276">
        <f>IF(ISTEXT(+L49),"   N/A",ABS(+$L49-$J49))</f>
        <v>21.7</v>
      </c>
      <c r="Q49" s="236"/>
      <c r="R49" s="717"/>
      <c r="S49" s="717"/>
      <c r="Y49" s="268" t="s">
        <v>398</v>
      </c>
      <c r="Z49" s="721" t="s">
        <v>405</v>
      </c>
      <c r="AA49" s="268"/>
      <c r="AB49" s="237">
        <v>35</v>
      </c>
      <c r="AC49" s="270">
        <v>0</v>
      </c>
      <c r="AD49" s="270">
        <v>0</v>
      </c>
      <c r="AE49" s="270">
        <v>0</v>
      </c>
      <c r="AF49" s="270">
        <v>0</v>
      </c>
      <c r="AG49" s="270">
        <v>0</v>
      </c>
      <c r="AH49" s="270">
        <v>0</v>
      </c>
    </row>
    <row r="50" spans="3:35" x14ac:dyDescent="0.25">
      <c r="D50" s="271"/>
      <c r="J50" s="275"/>
      <c r="K50" s="273"/>
      <c r="L50" s="274"/>
      <c r="M50" s="275"/>
      <c r="N50" s="273"/>
      <c r="O50" s="275"/>
      <c r="P50" s="276"/>
      <c r="Q50" s="236"/>
      <c r="R50" s="718"/>
      <c r="S50" s="718"/>
      <c r="Y50" s="268" t="s">
        <v>398</v>
      </c>
      <c r="Z50" s="721" t="s">
        <v>401</v>
      </c>
      <c r="AA50" s="268"/>
      <c r="AB50" s="237">
        <v>36</v>
      </c>
      <c r="AC50" s="270">
        <v>1.4</v>
      </c>
      <c r="AD50" s="270">
        <v>0</v>
      </c>
      <c r="AE50" s="287">
        <v>0</v>
      </c>
      <c r="AF50" s="269">
        <v>0.3</v>
      </c>
      <c r="AG50" s="270">
        <v>3.7</v>
      </c>
      <c r="AH50" s="270">
        <v>5.9</v>
      </c>
    </row>
    <row r="51" spans="3:35" x14ac:dyDescent="0.25">
      <c r="D51" s="230" t="s">
        <v>228</v>
      </c>
      <c r="J51" s="272">
        <v>0</v>
      </c>
      <c r="K51" s="273" t="s">
        <v>11</v>
      </c>
      <c r="L51" s="274">
        <f>IF(OR($A$1&lt;1,$A$1&gt;7),0,HLOOKUP($A$1,TABLE,+AB35+1))</f>
        <v>0</v>
      </c>
      <c r="M51" s="275"/>
      <c r="N51" s="273" t="s">
        <v>407</v>
      </c>
      <c r="O51" s="275"/>
      <c r="P51" s="276">
        <f>IF(ISTEXT(+L51),"   N/A",ABS(+$L51-$J51))</f>
        <v>0</v>
      </c>
      <c r="Q51" s="236"/>
      <c r="R51" s="717"/>
      <c r="S51" s="717"/>
      <c r="Y51" s="268" t="s">
        <v>207</v>
      </c>
      <c r="Z51" s="721" t="s">
        <v>406</v>
      </c>
      <c r="AA51" s="268"/>
      <c r="AB51" s="237">
        <v>37</v>
      </c>
      <c r="AC51" s="270">
        <v>3.8</v>
      </c>
      <c r="AD51" s="270">
        <v>6.2</v>
      </c>
      <c r="AE51" s="287">
        <v>3.8</v>
      </c>
      <c r="AF51" s="269">
        <v>5.6</v>
      </c>
      <c r="AG51" s="270">
        <v>5.2</v>
      </c>
      <c r="AH51" s="270">
        <v>4</v>
      </c>
    </row>
    <row r="52" spans="3:35" x14ac:dyDescent="0.25">
      <c r="J52" s="275" t="s">
        <v>20</v>
      </c>
      <c r="K52" s="275"/>
      <c r="L52" s="274">
        <f>IF(OR($A$1&lt;1,$A$1&gt;7),0,HLOOKUP($A$1,TABLE,+AB36+1))</f>
        <v>8.9</v>
      </c>
      <c r="M52" s="275"/>
      <c r="N52" s="273" t="s">
        <v>393</v>
      </c>
      <c r="O52" s="275"/>
      <c r="P52" s="276">
        <f>IF(ISTEXT(+L52),"   N/A",ABS(+$L52-$J52))</f>
        <v>8.9</v>
      </c>
      <c r="Q52" s="236"/>
      <c r="R52" s="719"/>
      <c r="S52" s="719"/>
      <c r="Y52" s="268" t="s">
        <v>207</v>
      </c>
      <c r="Z52" s="721" t="s">
        <v>402</v>
      </c>
      <c r="AA52" s="268"/>
      <c r="AB52" s="237">
        <v>38</v>
      </c>
      <c r="AC52" s="270">
        <v>25.6</v>
      </c>
      <c r="AD52" s="270">
        <v>21.1</v>
      </c>
      <c r="AE52" s="287">
        <v>13.2</v>
      </c>
      <c r="AF52" s="270">
        <v>11.7</v>
      </c>
      <c r="AG52" s="270">
        <v>14.4</v>
      </c>
      <c r="AH52" s="270">
        <v>13.7</v>
      </c>
    </row>
    <row r="53" spans="3:35" x14ac:dyDescent="0.25">
      <c r="J53" s="275"/>
      <c r="K53" s="275"/>
      <c r="L53" s="274"/>
      <c r="M53" s="275"/>
      <c r="N53" s="273"/>
      <c r="O53" s="275"/>
      <c r="P53" s="276"/>
      <c r="Q53" s="236"/>
      <c r="R53" s="278"/>
      <c r="S53" s="278"/>
      <c r="Y53" s="268" t="s">
        <v>116</v>
      </c>
      <c r="Z53" s="721" t="s">
        <v>406</v>
      </c>
      <c r="AA53" s="268"/>
      <c r="AB53" s="237">
        <v>39</v>
      </c>
      <c r="AC53" s="270">
        <v>26.6</v>
      </c>
      <c r="AD53" s="270">
        <v>5.0999999999999996</v>
      </c>
      <c r="AE53" s="287">
        <v>-4.5</v>
      </c>
      <c r="AF53" s="270">
        <v>0.2</v>
      </c>
      <c r="AG53" s="270">
        <v>7</v>
      </c>
      <c r="AH53" s="270">
        <v>6.1</v>
      </c>
    </row>
    <row r="54" spans="3:35" x14ac:dyDescent="0.25">
      <c r="D54" s="271" t="s">
        <v>13</v>
      </c>
      <c r="J54" s="272">
        <v>0</v>
      </c>
      <c r="K54" s="273" t="s">
        <v>11</v>
      </c>
      <c r="L54" s="274">
        <f>IF(OR($A$1&lt;1,$A$1&gt;7),0,HLOOKUP($A$1,TABLE,+AB37+1))</f>
        <v>30.6</v>
      </c>
      <c r="M54" s="275"/>
      <c r="N54" s="273" t="s">
        <v>407</v>
      </c>
      <c r="O54" s="275"/>
      <c r="P54" s="276">
        <f>IF(ISTEXT(+L54),"   N/A",ABS(+$L54-$J54))</f>
        <v>30.6</v>
      </c>
      <c r="Q54" s="236"/>
      <c r="R54" s="277"/>
      <c r="S54" s="277"/>
      <c r="Y54" s="268" t="s">
        <v>116</v>
      </c>
      <c r="Z54" s="721" t="s">
        <v>402</v>
      </c>
      <c r="AA54" s="268"/>
      <c r="AB54" s="237">
        <v>40</v>
      </c>
      <c r="AC54" s="269">
        <v>72.599999999999994</v>
      </c>
      <c r="AD54" s="270">
        <v>58.6</v>
      </c>
      <c r="AE54" s="287">
        <v>19.399999999999999</v>
      </c>
      <c r="AF54" s="270">
        <v>23.9</v>
      </c>
      <c r="AG54" s="270">
        <v>45.3</v>
      </c>
      <c r="AH54" s="270">
        <v>29.9</v>
      </c>
    </row>
    <row r="55" spans="3:35" x14ac:dyDescent="0.25">
      <c r="J55" s="275"/>
      <c r="K55" s="280"/>
      <c r="L55" s="274">
        <f>IF(OR($A$1&lt;1,$A$1&gt;7),0,HLOOKUP($A$1,TABLE,+AB38+1))</f>
        <v>131.80000000000001</v>
      </c>
      <c r="M55" s="275"/>
      <c r="N55" s="273" t="s">
        <v>393</v>
      </c>
      <c r="O55" s="275"/>
      <c r="P55" s="276">
        <f>IF(ISTEXT(+L55),"   N/A",ABS(+$L55-$J55))</f>
        <v>131.80000000000001</v>
      </c>
      <c r="Q55" s="236"/>
      <c r="R55" s="719"/>
      <c r="S55" s="719"/>
      <c r="Y55" s="268" t="s">
        <v>395</v>
      </c>
      <c r="Z55" s="721" t="s">
        <v>406</v>
      </c>
      <c r="AA55" s="268"/>
      <c r="AB55" s="237">
        <v>41</v>
      </c>
      <c r="AC55" s="269">
        <v>4.0999999999999996</v>
      </c>
      <c r="AD55" s="269">
        <v>1.8</v>
      </c>
      <c r="AE55" s="288">
        <v>3.2</v>
      </c>
      <c r="AF55" s="269">
        <v>3.1</v>
      </c>
      <c r="AG55" s="269">
        <v>3.5</v>
      </c>
      <c r="AH55" s="269">
        <v>2.8</v>
      </c>
      <c r="AI55" s="286"/>
    </row>
    <row r="56" spans="3:35" x14ac:dyDescent="0.25">
      <c r="J56" s="275"/>
      <c r="K56" s="275"/>
      <c r="L56" s="274"/>
      <c r="M56" s="275"/>
      <c r="N56" s="273"/>
      <c r="O56" s="275"/>
      <c r="P56" s="276"/>
      <c r="Q56" s="236"/>
      <c r="R56" s="278"/>
      <c r="S56" s="278"/>
      <c r="Y56" s="268" t="s">
        <v>395</v>
      </c>
      <c r="Z56" s="721" t="s">
        <v>402</v>
      </c>
      <c r="AA56" s="268"/>
      <c r="AB56" s="237">
        <v>42</v>
      </c>
      <c r="AC56" s="269">
        <v>12.6</v>
      </c>
      <c r="AD56" s="269">
        <v>21.3</v>
      </c>
      <c r="AE56" s="288">
        <v>11.1</v>
      </c>
      <c r="AF56" s="269">
        <v>12.1</v>
      </c>
      <c r="AG56" s="269">
        <v>17.8</v>
      </c>
      <c r="AH56" s="269">
        <v>11.5</v>
      </c>
      <c r="AI56" s="286"/>
    </row>
    <row r="57" spans="3:35" x14ac:dyDescent="0.25">
      <c r="J57" s="275"/>
      <c r="K57" s="275"/>
      <c r="L57" s="274"/>
      <c r="M57" s="275"/>
      <c r="N57" s="273"/>
      <c r="O57" s="275"/>
      <c r="P57" s="276"/>
      <c r="Q57" s="236"/>
      <c r="R57" s="278"/>
      <c r="S57" s="278"/>
      <c r="Y57" s="268" t="s">
        <v>396</v>
      </c>
      <c r="Z57" s="721" t="s">
        <v>406</v>
      </c>
      <c r="AA57" s="268"/>
      <c r="AB57" s="237">
        <v>43</v>
      </c>
      <c r="AC57" s="269">
        <v>-9</v>
      </c>
      <c r="AD57" s="269">
        <v>-6.4</v>
      </c>
      <c r="AE57" s="288">
        <v>-0.9</v>
      </c>
      <c r="AF57" s="269">
        <v>2.5</v>
      </c>
      <c r="AG57" s="269">
        <v>9.9</v>
      </c>
      <c r="AH57" s="269">
        <v>10</v>
      </c>
      <c r="AI57" s="286"/>
    </row>
    <row r="58" spans="3:35" ht="18.75" x14ac:dyDescent="0.3">
      <c r="C58" s="248" t="s">
        <v>273</v>
      </c>
      <c r="D58" s="251"/>
      <c r="E58" s="251"/>
      <c r="F58" s="251"/>
      <c r="G58" s="251"/>
      <c r="H58" s="251"/>
      <c r="I58" s="251"/>
      <c r="J58" s="252"/>
      <c r="K58" s="252"/>
      <c r="L58" s="281"/>
      <c r="M58" s="251"/>
      <c r="N58" s="251"/>
      <c r="O58" s="251"/>
      <c r="P58" s="289"/>
      <c r="Q58" s="256"/>
      <c r="R58" s="278"/>
      <c r="S58" s="278"/>
      <c r="Y58" s="268" t="s">
        <v>396</v>
      </c>
      <c r="Z58" s="721" t="s">
        <v>402</v>
      </c>
      <c r="AA58" s="268"/>
      <c r="AB58" s="237">
        <v>44</v>
      </c>
      <c r="AC58" s="270">
        <v>13.6</v>
      </c>
      <c r="AD58" s="270">
        <v>6.9</v>
      </c>
      <c r="AE58" s="270">
        <v>22</v>
      </c>
      <c r="AF58" s="270">
        <v>29.7</v>
      </c>
      <c r="AG58" s="270">
        <v>24.3</v>
      </c>
      <c r="AH58" s="270">
        <v>24.4</v>
      </c>
    </row>
    <row r="59" spans="3:35" x14ac:dyDescent="0.25">
      <c r="C59" s="290"/>
      <c r="D59" s="257" t="s">
        <v>125</v>
      </c>
      <c r="E59" s="259"/>
      <c r="F59" s="259"/>
      <c r="G59" s="259"/>
      <c r="H59" s="259"/>
      <c r="I59" s="259"/>
      <c r="J59" s="260"/>
      <c r="K59" s="260"/>
      <c r="L59" s="291"/>
      <c r="M59" s="259"/>
      <c r="N59" s="259"/>
      <c r="O59" s="251"/>
      <c r="P59" s="289"/>
      <c r="Q59" s="256"/>
      <c r="R59" s="278"/>
      <c r="S59" s="278"/>
      <c r="Y59" s="268" t="s">
        <v>397</v>
      </c>
      <c r="Z59" s="721" t="s">
        <v>406</v>
      </c>
      <c r="AA59" s="268"/>
      <c r="AB59" s="237">
        <v>45</v>
      </c>
      <c r="AC59" s="269">
        <v>-2</v>
      </c>
      <c r="AD59" s="270">
        <v>1.5</v>
      </c>
      <c r="AE59" s="270">
        <v>-16.5</v>
      </c>
      <c r="AF59" s="270">
        <v>-0.8</v>
      </c>
      <c r="AG59" s="270">
        <v>-1.4</v>
      </c>
      <c r="AH59" s="270">
        <v>4.4000000000000004</v>
      </c>
    </row>
    <row r="60" spans="3:35" x14ac:dyDescent="0.25">
      <c r="D60" s="257" t="s">
        <v>270</v>
      </c>
      <c r="J60" s="242"/>
      <c r="K60" s="242"/>
      <c r="L60" s="274"/>
      <c r="P60" s="276"/>
      <c r="Q60" s="236"/>
      <c r="R60" s="279"/>
      <c r="S60" s="279"/>
      <c r="Y60" s="268" t="s">
        <v>397</v>
      </c>
      <c r="Z60" s="721" t="s">
        <v>402</v>
      </c>
      <c r="AA60" s="268"/>
      <c r="AB60" s="237">
        <v>46</v>
      </c>
      <c r="AC60" s="269">
        <v>10.1</v>
      </c>
      <c r="AD60" s="270">
        <v>14</v>
      </c>
      <c r="AE60" s="270">
        <v>22.7</v>
      </c>
      <c r="AF60" s="270">
        <v>32.200000000000003</v>
      </c>
      <c r="AG60" s="270">
        <v>24.9</v>
      </c>
      <c r="AH60" s="270">
        <v>21.1</v>
      </c>
    </row>
    <row r="61" spans="3:35" x14ac:dyDescent="0.25">
      <c r="D61" s="257"/>
      <c r="J61" s="242"/>
      <c r="K61" s="242"/>
      <c r="L61" s="274"/>
      <c r="P61" s="276"/>
      <c r="Q61" s="236"/>
      <c r="R61" s="279"/>
      <c r="S61" s="279"/>
      <c r="Y61" s="268" t="s">
        <v>398</v>
      </c>
      <c r="Z61" s="721" t="s">
        <v>406</v>
      </c>
      <c r="AA61" s="268"/>
      <c r="AB61" s="237">
        <v>47</v>
      </c>
      <c r="AC61" s="270">
        <v>-23</v>
      </c>
      <c r="AD61" s="270">
        <v>-3.5</v>
      </c>
      <c r="AE61" s="270">
        <v>-7.7</v>
      </c>
      <c r="AF61" s="270">
        <v>-13.8</v>
      </c>
      <c r="AG61" s="270">
        <v>-7.2</v>
      </c>
      <c r="AH61" s="270">
        <v>1.1000000000000001</v>
      </c>
    </row>
    <row r="62" spans="3:35" x14ac:dyDescent="0.25">
      <c r="D62" s="271" t="s">
        <v>65</v>
      </c>
      <c r="J62" s="272">
        <v>0</v>
      </c>
      <c r="K62" s="273" t="s">
        <v>11</v>
      </c>
      <c r="L62" s="274">
        <f>IF(OR($A$1&lt;1,$A$1&gt;7),0,HLOOKUP($A$1,TABLE,+AB39+1))</f>
        <v>0</v>
      </c>
      <c r="M62" s="275"/>
      <c r="N62" s="273" t="s">
        <v>407</v>
      </c>
      <c r="O62" s="275"/>
      <c r="P62" s="276">
        <f>IF(ISTEXT(+L62),"   N/A",ABS(+$L62-$J62))</f>
        <v>0</v>
      </c>
      <c r="Q62" s="236"/>
      <c r="R62" s="277"/>
      <c r="S62" s="277"/>
      <c r="Y62" s="268" t="s">
        <v>398</v>
      </c>
      <c r="Z62" s="721" t="s">
        <v>402</v>
      </c>
      <c r="AA62" s="268"/>
      <c r="AB62" s="237">
        <v>48</v>
      </c>
      <c r="AC62" s="270">
        <v>26.8</v>
      </c>
      <c r="AD62" s="270">
        <v>15.8</v>
      </c>
      <c r="AE62" s="270">
        <v>20.9</v>
      </c>
      <c r="AF62" s="270">
        <v>10.4</v>
      </c>
      <c r="AG62" s="270">
        <v>26.8</v>
      </c>
      <c r="AH62" s="270">
        <v>36.200000000000003</v>
      </c>
    </row>
    <row r="63" spans="3:35" x14ac:dyDescent="0.25">
      <c r="J63" s="275" t="s">
        <v>20</v>
      </c>
      <c r="K63" s="275"/>
      <c r="L63" s="274">
        <f>IF(OR($A$1&lt;1,$A$1&gt;7),0,HLOOKUP($A$1,TABLE,+AB40+1))</f>
        <v>4.7</v>
      </c>
      <c r="M63" s="275"/>
      <c r="N63" s="273" t="s">
        <v>393</v>
      </c>
      <c r="O63" s="275"/>
      <c r="P63" s="276">
        <f>IF(ISTEXT(+L63),"   N/A",ABS(+$L63-$J62))</f>
        <v>4.7</v>
      </c>
      <c r="Q63" s="236"/>
      <c r="R63" s="278"/>
      <c r="S63" s="278"/>
      <c r="Z63" s="721" t="s">
        <v>409</v>
      </c>
      <c r="AA63" s="268"/>
      <c r="AB63" s="237">
        <v>49</v>
      </c>
      <c r="AC63" s="269" t="s">
        <v>15</v>
      </c>
      <c r="AD63" s="270">
        <v>-0.9</v>
      </c>
      <c r="AE63" s="270">
        <v>4.8</v>
      </c>
      <c r="AF63" s="270">
        <v>5</v>
      </c>
      <c r="AG63" s="270">
        <v>8.4</v>
      </c>
      <c r="AH63" s="270">
        <v>-6.4</v>
      </c>
    </row>
    <row r="64" spans="3:35" x14ac:dyDescent="0.25">
      <c r="J64" s="275"/>
      <c r="K64" s="275"/>
      <c r="L64" s="274"/>
      <c r="M64" s="275"/>
      <c r="N64" s="273"/>
      <c r="O64" s="275"/>
      <c r="P64" s="276"/>
      <c r="Q64" s="236"/>
      <c r="R64" s="718"/>
      <c r="S64" s="718"/>
      <c r="Z64" s="721" t="s">
        <v>410</v>
      </c>
      <c r="AA64" s="268"/>
      <c r="AB64" s="237">
        <v>50</v>
      </c>
      <c r="AC64" s="269" t="s">
        <v>15</v>
      </c>
      <c r="AD64" s="270">
        <v>18.899999999999999</v>
      </c>
      <c r="AE64" s="270">
        <v>14</v>
      </c>
      <c r="AF64" s="270">
        <v>30.9</v>
      </c>
      <c r="AG64" s="270">
        <v>62.4</v>
      </c>
      <c r="AH64" s="270">
        <v>42.4</v>
      </c>
    </row>
    <row r="65" spans="4:34" x14ac:dyDescent="0.25">
      <c r="D65" s="271" t="s">
        <v>116</v>
      </c>
      <c r="J65" s="272">
        <v>0</v>
      </c>
      <c r="K65" s="273" t="s">
        <v>11</v>
      </c>
      <c r="L65" s="274">
        <f>IF(OR($A$1&lt;1,$A$1&gt;7),0,HLOOKUP($A$1,TABLE,+AB41+1))</f>
        <v>0</v>
      </c>
      <c r="M65" s="275"/>
      <c r="N65" s="273" t="s">
        <v>407</v>
      </c>
      <c r="O65" s="275"/>
      <c r="P65" s="276">
        <f>IF(ISTEXT(+L65),"   N/A",ABS(+$L65-$J65))</f>
        <v>0</v>
      </c>
      <c r="Q65" s="236"/>
      <c r="R65" s="277"/>
      <c r="S65" s="277"/>
      <c r="Y65" s="268" t="s">
        <v>424</v>
      </c>
      <c r="Z65" s="721" t="s">
        <v>422</v>
      </c>
      <c r="AA65" s="268"/>
      <c r="AB65" s="237">
        <v>51</v>
      </c>
      <c r="AC65" s="269">
        <v>4.5999999999999996</v>
      </c>
      <c r="AD65" s="269">
        <v>3.6</v>
      </c>
      <c r="AE65" s="269">
        <v>5.5</v>
      </c>
      <c r="AF65" s="269">
        <v>3.3</v>
      </c>
      <c r="AG65" s="269">
        <v>5.6</v>
      </c>
      <c r="AH65" s="269">
        <v>5</v>
      </c>
    </row>
    <row r="66" spans="4:34" x14ac:dyDescent="0.25">
      <c r="J66" s="275"/>
      <c r="K66" s="275"/>
      <c r="L66" s="274">
        <f>IF(OR($A$1&lt;1,$A$1&gt;7),0,HLOOKUP($A$1,TABLE,+AB42+1))</f>
        <v>1</v>
      </c>
      <c r="M66" s="275"/>
      <c r="N66" s="273" t="s">
        <v>393</v>
      </c>
      <c r="O66" s="275"/>
      <c r="P66" s="276">
        <f>IF(ISTEXT(+L66),"   N/A",ABS(+$L66-$J65))</f>
        <v>1</v>
      </c>
      <c r="Q66" s="236"/>
      <c r="R66" s="277"/>
      <c r="S66" s="277"/>
      <c r="Y66" s="268" t="s">
        <v>424</v>
      </c>
      <c r="Z66" s="721" t="s">
        <v>423</v>
      </c>
      <c r="AA66" s="268"/>
      <c r="AB66" s="237">
        <v>52</v>
      </c>
      <c r="AC66" s="270">
        <v>12.3</v>
      </c>
      <c r="AD66" s="270">
        <v>18.3</v>
      </c>
      <c r="AE66" s="270">
        <v>10.1</v>
      </c>
      <c r="AF66" s="270">
        <v>12.1</v>
      </c>
      <c r="AG66" s="270">
        <v>10.7</v>
      </c>
      <c r="AH66" s="270">
        <v>12.3</v>
      </c>
    </row>
    <row r="67" spans="4:34" x14ac:dyDescent="0.25">
      <c r="J67" s="275"/>
      <c r="K67" s="275"/>
      <c r="L67" s="274"/>
      <c r="M67" s="275"/>
      <c r="N67" s="273"/>
      <c r="O67" s="275"/>
      <c r="P67" s="276"/>
      <c r="Q67" s="236"/>
      <c r="R67" s="718"/>
      <c r="S67" s="718"/>
      <c r="Y67" s="268" t="s">
        <v>399</v>
      </c>
      <c r="Z67" s="721" t="s">
        <v>422</v>
      </c>
      <c r="AA67" s="268"/>
      <c r="AB67" s="237">
        <v>53</v>
      </c>
      <c r="AC67" s="270">
        <v>4.5999999999999996</v>
      </c>
      <c r="AD67" s="270">
        <v>4.5999999999999996</v>
      </c>
      <c r="AE67" s="270">
        <v>5.3</v>
      </c>
      <c r="AF67" s="270">
        <v>3.6</v>
      </c>
      <c r="AG67" s="270">
        <v>6.6</v>
      </c>
      <c r="AH67" s="270">
        <v>6.5</v>
      </c>
    </row>
    <row r="68" spans="4:34" x14ac:dyDescent="0.25">
      <c r="D68" s="271" t="s">
        <v>66</v>
      </c>
      <c r="J68" s="272">
        <v>0</v>
      </c>
      <c r="K68" s="273" t="s">
        <v>11</v>
      </c>
      <c r="L68" s="274">
        <f>IF(OR($A$1&lt;1,$A$1&gt;7),0,HLOOKUP($A$1,TABLE,+AB43+1))</f>
        <v>0</v>
      </c>
      <c r="M68" s="275"/>
      <c r="N68" s="273" t="s">
        <v>407</v>
      </c>
      <c r="O68" s="275"/>
      <c r="P68" s="276">
        <f>IF(ISTEXT(+L68),"   N/A",ABS(+$L68-$J68))</f>
        <v>0</v>
      </c>
      <c r="Q68" s="236"/>
      <c r="R68" s="277"/>
      <c r="S68" s="277"/>
      <c r="Y68" s="268" t="s">
        <v>399</v>
      </c>
      <c r="Z68" s="721" t="s">
        <v>423</v>
      </c>
      <c r="AA68" s="268"/>
      <c r="AB68" s="237">
        <v>54</v>
      </c>
      <c r="AC68" s="270">
        <v>17.3</v>
      </c>
      <c r="AD68" s="270">
        <v>18.8</v>
      </c>
      <c r="AE68" s="270">
        <v>10.199999999999999</v>
      </c>
      <c r="AF68" s="270">
        <v>12.6</v>
      </c>
      <c r="AG68" s="270">
        <v>15.9</v>
      </c>
      <c r="AH68" s="270">
        <v>14.6</v>
      </c>
    </row>
    <row r="69" spans="4:34" x14ac:dyDescent="0.25">
      <c r="J69" s="275"/>
      <c r="K69" s="275"/>
      <c r="L69" s="274">
        <f>IF(OR($A$1&lt;1,$A$1&gt;7),0,HLOOKUP($A$1,TABLE,+AB44+1))</f>
        <v>6.9</v>
      </c>
      <c r="M69" s="275"/>
      <c r="N69" s="273" t="s">
        <v>393</v>
      </c>
      <c r="O69" s="275"/>
      <c r="P69" s="276">
        <f>IF(ISTEXT(+L69),"   N/A",ABS(+$L69-$J68))</f>
        <v>6.9</v>
      </c>
      <c r="Q69" s="236"/>
      <c r="R69" s="277"/>
      <c r="S69" s="277"/>
      <c r="Z69" s="721" t="s">
        <v>411</v>
      </c>
      <c r="AA69" s="268"/>
      <c r="AB69" s="237">
        <v>55</v>
      </c>
      <c r="AC69" s="270">
        <v>-3.7</v>
      </c>
      <c r="AD69" s="270">
        <v>8.6</v>
      </c>
      <c r="AE69" s="270">
        <v>-1.8</v>
      </c>
      <c r="AF69" s="270">
        <v>-5.6</v>
      </c>
      <c r="AG69" s="270">
        <v>-4</v>
      </c>
      <c r="AH69" s="270">
        <v>1.9</v>
      </c>
    </row>
    <row r="70" spans="4:34" x14ac:dyDescent="0.25">
      <c r="J70" s="275"/>
      <c r="K70" s="275"/>
      <c r="L70" s="274"/>
      <c r="M70" s="275"/>
      <c r="N70" s="273"/>
      <c r="O70" s="275"/>
      <c r="P70" s="276"/>
      <c r="Q70" s="236"/>
      <c r="R70" s="718"/>
      <c r="S70" s="718"/>
      <c r="Z70" s="721" t="s">
        <v>412</v>
      </c>
      <c r="AA70" s="268"/>
      <c r="AB70" s="237">
        <v>56</v>
      </c>
      <c r="AC70" s="269">
        <v>12.6</v>
      </c>
      <c r="AD70" s="269">
        <v>32.4</v>
      </c>
      <c r="AE70" s="270">
        <v>33.9</v>
      </c>
      <c r="AF70" s="270">
        <v>26.6</v>
      </c>
      <c r="AG70" s="270">
        <v>25.6</v>
      </c>
      <c r="AH70" s="270">
        <v>24.8</v>
      </c>
    </row>
    <row r="71" spans="4:34" x14ac:dyDescent="0.25">
      <c r="D71" s="271" t="s">
        <v>227</v>
      </c>
      <c r="J71" s="272">
        <v>0</v>
      </c>
      <c r="K71" s="273" t="s">
        <v>11</v>
      </c>
      <c r="L71" s="274">
        <f>IF(OR($A$1&lt;1,$A$1&gt;7),0,HLOOKUP($A$1,TABLE,+AB45+1))</f>
        <v>0</v>
      </c>
      <c r="M71" s="275"/>
      <c r="N71" s="273" t="s">
        <v>407</v>
      </c>
      <c r="O71" s="275"/>
      <c r="P71" s="276">
        <f>IF(ISTEXT(+L71),"   N/A",ABS(+$L71-$J71))</f>
        <v>0</v>
      </c>
      <c r="Q71" s="236"/>
      <c r="R71" s="277"/>
      <c r="S71" s="277"/>
      <c r="Z71" s="721" t="s">
        <v>413</v>
      </c>
      <c r="AA71" s="268"/>
      <c r="AB71" s="237">
        <v>57</v>
      </c>
      <c r="AC71" s="269">
        <v>37.5</v>
      </c>
      <c r="AD71" s="269">
        <v>-7.6</v>
      </c>
      <c r="AE71" s="270">
        <v>-11.7</v>
      </c>
      <c r="AF71" s="270">
        <v>-10.9</v>
      </c>
      <c r="AG71" s="270">
        <v>-2.6</v>
      </c>
      <c r="AH71" s="269">
        <v>7.8</v>
      </c>
    </row>
    <row r="72" spans="4:34" x14ac:dyDescent="0.25">
      <c r="D72" s="271"/>
      <c r="J72" s="275"/>
      <c r="K72" s="273"/>
      <c r="L72" s="274">
        <f>IF(OR($A$1&lt;1,$A$1&gt;7),0,HLOOKUP($A$1,TABLE,+AB46+1))</f>
        <v>0</v>
      </c>
      <c r="M72" s="275"/>
      <c r="N72" s="273" t="s">
        <v>393</v>
      </c>
      <c r="O72" s="275"/>
      <c r="P72" s="276">
        <f>IF(ISTEXT(+L72),"   N/A",ABS(+$L72-$J72))</f>
        <v>0</v>
      </c>
      <c r="Q72" s="236"/>
      <c r="R72" s="717"/>
      <c r="S72" s="717"/>
      <c r="Z72" s="721" t="s">
        <v>414</v>
      </c>
      <c r="AA72" s="268"/>
      <c r="AB72" s="237">
        <v>58</v>
      </c>
      <c r="AC72" s="269">
        <v>37.5</v>
      </c>
      <c r="AD72" s="269">
        <v>-7.6</v>
      </c>
      <c r="AE72" s="269">
        <v>6.5</v>
      </c>
      <c r="AF72" s="270">
        <v>32.5</v>
      </c>
      <c r="AG72" s="270">
        <v>34.799999999999997</v>
      </c>
      <c r="AH72" s="269">
        <v>38.4</v>
      </c>
    </row>
    <row r="73" spans="4:34" x14ac:dyDescent="0.25">
      <c r="D73" s="271"/>
      <c r="J73" s="275"/>
      <c r="K73" s="273"/>
      <c r="L73" s="274"/>
      <c r="M73" s="275"/>
      <c r="N73" s="273"/>
      <c r="O73" s="275"/>
      <c r="P73" s="276"/>
      <c r="Q73" s="236"/>
      <c r="R73" s="718"/>
      <c r="S73" s="718"/>
      <c r="Z73" s="721" t="s">
        <v>415</v>
      </c>
      <c r="AA73" s="268"/>
      <c r="AB73" s="237">
        <v>59</v>
      </c>
      <c r="AC73" s="269">
        <v>12</v>
      </c>
      <c r="AD73" s="269">
        <v>3.3</v>
      </c>
      <c r="AE73" s="269">
        <v>-9</v>
      </c>
      <c r="AF73" s="269">
        <v>2.6</v>
      </c>
      <c r="AG73" s="269">
        <v>-4.4000000000000004</v>
      </c>
      <c r="AH73" s="269">
        <v>-4.3</v>
      </c>
    </row>
    <row r="74" spans="4:34" x14ac:dyDescent="0.25">
      <c r="D74" s="230" t="s">
        <v>228</v>
      </c>
      <c r="J74" s="272">
        <v>0</v>
      </c>
      <c r="K74" s="273" t="s">
        <v>11</v>
      </c>
      <c r="L74" s="274">
        <f>IF(OR($A$1&lt;1,$A$1&gt;7),0,HLOOKUP($A$1,TABLE,+AB47+1))</f>
        <v>0</v>
      </c>
      <c r="M74" s="275"/>
      <c r="N74" s="273" t="s">
        <v>407</v>
      </c>
      <c r="O74" s="275"/>
      <c r="P74" s="276">
        <f>IF(ISTEXT(+L74),"   N/A",ABS(+$L74-$J74))</f>
        <v>0</v>
      </c>
      <c r="Q74" s="236"/>
      <c r="R74" s="717"/>
      <c r="S74" s="717"/>
      <c r="Z74" s="721" t="s">
        <v>416</v>
      </c>
      <c r="AA74" s="268"/>
      <c r="AB74" s="237">
        <v>60</v>
      </c>
      <c r="AC74" s="269">
        <v>36.299999999999997</v>
      </c>
      <c r="AD74" s="269">
        <v>31.3</v>
      </c>
      <c r="AE74" s="269">
        <v>25.3</v>
      </c>
      <c r="AF74" s="269">
        <v>34.700000000000003</v>
      </c>
      <c r="AG74" s="269">
        <v>27.7</v>
      </c>
      <c r="AH74" s="269">
        <v>35</v>
      </c>
    </row>
    <row r="75" spans="4:34" x14ac:dyDescent="0.25">
      <c r="J75" s="275" t="s">
        <v>20</v>
      </c>
      <c r="K75" s="275"/>
      <c r="L75" s="274">
        <f>IF(OR($A$1&lt;1,$A$1&gt;7),0,HLOOKUP($A$1,TABLE,+AB48+1))</f>
        <v>0</v>
      </c>
      <c r="M75" s="275"/>
      <c r="N75" s="273" t="s">
        <v>393</v>
      </c>
      <c r="O75" s="275"/>
      <c r="P75" s="276">
        <f>IF(ISTEXT(+L75),"   N/A",ABS(+$L75-$J75))</f>
        <v>0</v>
      </c>
      <c r="Q75" s="236"/>
      <c r="R75" s="719"/>
      <c r="S75" s="719"/>
      <c r="Z75" s="721" t="s">
        <v>417</v>
      </c>
      <c r="AA75" s="268"/>
      <c r="AB75" s="237">
        <v>61</v>
      </c>
      <c r="AC75" s="269">
        <v>0</v>
      </c>
      <c r="AD75" s="270">
        <v>0</v>
      </c>
      <c r="AE75" s="270">
        <v>-4.5</v>
      </c>
      <c r="AF75" s="270">
        <v>-9.6999999999999993</v>
      </c>
      <c r="AG75" s="270">
        <v>-4.9000000000000004</v>
      </c>
      <c r="AH75" s="270">
        <v>-23.2</v>
      </c>
    </row>
    <row r="76" spans="4:34" x14ac:dyDescent="0.25">
      <c r="J76" s="275"/>
      <c r="K76" s="275"/>
      <c r="L76" s="274"/>
      <c r="M76" s="275"/>
      <c r="N76" s="273"/>
      <c r="O76" s="275"/>
      <c r="P76" s="276"/>
      <c r="Q76" s="236"/>
      <c r="R76" s="278"/>
      <c r="S76" s="278"/>
      <c r="Z76" s="721" t="s">
        <v>418</v>
      </c>
      <c r="AA76" s="268"/>
      <c r="AB76" s="237">
        <v>62</v>
      </c>
      <c r="AC76" s="269">
        <v>40.700000000000003</v>
      </c>
      <c r="AD76" s="269">
        <v>22.7</v>
      </c>
      <c r="AE76" s="269">
        <v>65.8</v>
      </c>
      <c r="AF76" s="269">
        <v>19.100000000000001</v>
      </c>
      <c r="AG76" s="269">
        <v>127.3</v>
      </c>
      <c r="AH76" s="269">
        <v>141</v>
      </c>
    </row>
    <row r="77" spans="4:34" x14ac:dyDescent="0.25">
      <c r="D77" s="271" t="s">
        <v>13</v>
      </c>
      <c r="J77" s="272">
        <v>0</v>
      </c>
      <c r="K77" s="273" t="s">
        <v>11</v>
      </c>
      <c r="L77" s="274">
        <f>IF(OR($A$1&lt;1,$A$1&gt;7),0,HLOOKUP($A$1,TABLE,+AB49+1))</f>
        <v>0</v>
      </c>
      <c r="M77" s="275"/>
      <c r="N77" s="273" t="s">
        <v>407</v>
      </c>
      <c r="O77" s="275"/>
      <c r="P77" s="276">
        <f>IF(ISTEXT(+L77),"   N/A",ABS(+$L77-$J77))</f>
        <v>0</v>
      </c>
      <c r="Q77" s="236"/>
      <c r="R77" s="277"/>
      <c r="S77" s="277"/>
      <c r="Y77" s="268" t="s">
        <v>424</v>
      </c>
      <c r="Z77" s="721" t="s">
        <v>425</v>
      </c>
      <c r="AA77" s="268"/>
      <c r="AB77" s="237">
        <v>63</v>
      </c>
      <c r="AC77" s="269">
        <v>2.7</v>
      </c>
      <c r="AD77" s="269">
        <v>4.8</v>
      </c>
      <c r="AE77" s="269">
        <v>5.6</v>
      </c>
      <c r="AF77" s="270">
        <v>3.5</v>
      </c>
      <c r="AG77" s="270">
        <v>4.0999999999999996</v>
      </c>
      <c r="AH77" s="270">
        <v>4.5</v>
      </c>
    </row>
    <row r="78" spans="4:34" x14ac:dyDescent="0.25">
      <c r="J78" s="275"/>
      <c r="K78" s="280"/>
      <c r="L78" s="274">
        <f>IF(OR($A$1&lt;1,$A$1&gt;7),0,HLOOKUP($A$1,TABLE,+AB50+1))</f>
        <v>1.4</v>
      </c>
      <c r="M78" s="275"/>
      <c r="N78" s="273" t="s">
        <v>393</v>
      </c>
      <c r="O78" s="275"/>
      <c r="P78" s="276">
        <f>IF(ISTEXT(+L78),"   N/A",ABS(+$L78-$J78))</f>
        <v>1.4</v>
      </c>
      <c r="Q78" s="236"/>
      <c r="R78" s="719"/>
      <c r="S78" s="719"/>
      <c r="Y78" s="268" t="s">
        <v>424</v>
      </c>
      <c r="Z78" s="721" t="s">
        <v>426</v>
      </c>
      <c r="AA78" s="268"/>
      <c r="AB78" s="237">
        <v>64</v>
      </c>
      <c r="AC78" s="270">
        <v>13.6</v>
      </c>
      <c r="AD78" s="270">
        <v>19.600000000000001</v>
      </c>
      <c r="AE78" s="270">
        <v>12.1</v>
      </c>
      <c r="AF78" s="270">
        <v>12.8</v>
      </c>
      <c r="AG78" s="270">
        <v>12.3</v>
      </c>
      <c r="AH78" s="270">
        <v>12.8</v>
      </c>
    </row>
    <row r="79" spans="4:34" x14ac:dyDescent="0.25">
      <c r="J79" s="275"/>
      <c r="K79" s="275"/>
      <c r="L79" s="274"/>
      <c r="M79" s="275"/>
      <c r="N79" s="273"/>
      <c r="O79" s="275"/>
      <c r="P79" s="276"/>
      <c r="Q79" s="236"/>
      <c r="R79" s="278"/>
      <c r="S79" s="278"/>
      <c r="Y79" s="268" t="s">
        <v>399</v>
      </c>
      <c r="Z79" s="721" t="s">
        <v>425</v>
      </c>
      <c r="AA79" s="268"/>
      <c r="AB79" s="237">
        <v>65</v>
      </c>
      <c r="AC79" s="270">
        <v>3.7</v>
      </c>
      <c r="AD79" s="270">
        <v>5.8</v>
      </c>
      <c r="AE79" s="270">
        <v>4.9000000000000004</v>
      </c>
      <c r="AF79" s="270">
        <v>3.5</v>
      </c>
      <c r="AG79" s="270">
        <v>5.5</v>
      </c>
      <c r="AH79" s="270">
        <v>6.8</v>
      </c>
    </row>
    <row r="80" spans="4:34" x14ac:dyDescent="0.25">
      <c r="J80" s="275"/>
      <c r="K80" s="275"/>
      <c r="L80" s="274"/>
      <c r="M80" s="242"/>
      <c r="N80" s="273"/>
      <c r="O80" s="275"/>
      <c r="P80" s="276"/>
      <c r="Q80" s="236"/>
      <c r="R80" s="279"/>
      <c r="S80" s="279"/>
      <c r="Y80" s="268" t="s">
        <v>399</v>
      </c>
      <c r="Z80" s="721" t="s">
        <v>426</v>
      </c>
      <c r="AA80" s="268"/>
      <c r="AB80" s="237">
        <v>66</v>
      </c>
      <c r="AC80" s="270">
        <v>17.2</v>
      </c>
      <c r="AD80" s="270">
        <v>20</v>
      </c>
      <c r="AE80" s="270">
        <v>12.2</v>
      </c>
      <c r="AF80" s="270">
        <v>13.1</v>
      </c>
      <c r="AG80" s="270">
        <v>17.100000000000001</v>
      </c>
      <c r="AH80" s="270">
        <v>14.4</v>
      </c>
    </row>
    <row r="81" spans="3:34" ht="18.75" x14ac:dyDescent="0.3">
      <c r="C81" s="293" t="s">
        <v>324</v>
      </c>
      <c r="D81" s="251"/>
      <c r="E81" s="251"/>
      <c r="F81" s="251"/>
      <c r="G81" s="251"/>
      <c r="H81" s="251"/>
      <c r="I81" s="251"/>
      <c r="J81" s="252"/>
      <c r="K81" s="251"/>
      <c r="L81" s="281"/>
      <c r="M81" s="251"/>
      <c r="N81" s="251"/>
      <c r="P81" s="276"/>
      <c r="Q81" s="236"/>
      <c r="R81" s="279"/>
      <c r="S81" s="279"/>
      <c r="Z81" s="267"/>
      <c r="AA81" s="268"/>
      <c r="AC81" s="269"/>
      <c r="AD81" s="269"/>
      <c r="AE81" s="269"/>
      <c r="AF81" s="270"/>
      <c r="AG81" s="270"/>
      <c r="AH81" s="270"/>
    </row>
    <row r="82" spans="3:34" x14ac:dyDescent="0.25">
      <c r="D82" s="294" t="s">
        <v>274</v>
      </c>
      <c r="E82" s="251"/>
      <c r="F82" s="251"/>
      <c r="G82" s="251"/>
      <c r="H82" s="251"/>
      <c r="I82" s="251"/>
      <c r="J82" s="252"/>
      <c r="K82" s="251"/>
      <c r="L82" s="281"/>
      <c r="M82" s="251"/>
      <c r="N82" s="251"/>
      <c r="P82" s="276"/>
      <c r="Q82" s="236"/>
      <c r="R82" s="279"/>
      <c r="S82" s="279"/>
      <c r="Z82" s="267"/>
      <c r="AA82" s="268"/>
      <c r="AC82" s="270"/>
      <c r="AD82" s="270"/>
      <c r="AE82" s="270"/>
      <c r="AF82" s="270"/>
      <c r="AG82" s="270"/>
      <c r="AH82" s="270"/>
    </row>
    <row r="83" spans="3:34" x14ac:dyDescent="0.25">
      <c r="C83" s="257"/>
      <c r="D83" s="257"/>
      <c r="J83" s="242"/>
      <c r="L83" s="274"/>
      <c r="N83" s="271"/>
      <c r="P83" s="276"/>
      <c r="Q83" s="236"/>
      <c r="R83" s="279"/>
      <c r="S83" s="279"/>
      <c r="Z83" s="267"/>
      <c r="AA83" s="268"/>
      <c r="AC83" s="270"/>
      <c r="AD83" s="270"/>
      <c r="AE83" s="270"/>
      <c r="AF83" s="270"/>
      <c r="AG83" s="270"/>
      <c r="AH83" s="270"/>
    </row>
    <row r="84" spans="3:34" x14ac:dyDescent="0.25">
      <c r="C84" s="257"/>
      <c r="D84" s="257"/>
      <c r="J84" s="242"/>
      <c r="L84" s="274"/>
      <c r="N84" s="271"/>
      <c r="P84" s="276"/>
      <c r="Q84" s="236"/>
      <c r="R84" s="279"/>
      <c r="S84" s="279"/>
      <c r="Z84" s="267"/>
      <c r="AA84" s="268"/>
      <c r="AC84" s="270"/>
      <c r="AD84" s="270"/>
      <c r="AE84" s="270"/>
      <c r="AF84" s="270"/>
      <c r="AG84" s="270"/>
      <c r="AH84" s="270"/>
    </row>
    <row r="85" spans="3:34" x14ac:dyDescent="0.25">
      <c r="D85" s="271" t="s">
        <v>65</v>
      </c>
      <c r="J85" s="272">
        <v>0</v>
      </c>
      <c r="K85" s="273" t="s">
        <v>11</v>
      </c>
      <c r="L85" s="274">
        <f>IF(OR($A$1&lt;1,$A$1&gt;7),0,HLOOKUP($A$1,TABLE,+AB51+1))</f>
        <v>3.8</v>
      </c>
      <c r="M85" s="275"/>
      <c r="N85" s="273" t="s">
        <v>407</v>
      </c>
      <c r="O85" s="275"/>
      <c r="P85" s="276">
        <f>IF(ISTEXT(+L85),"   N/A",ABS(+$L85-$J85))</f>
        <v>3.8</v>
      </c>
      <c r="Q85" s="236"/>
      <c r="R85" s="277"/>
      <c r="S85" s="277"/>
    </row>
    <row r="86" spans="3:34" x14ac:dyDescent="0.25">
      <c r="J86" s="275" t="s">
        <v>20</v>
      </c>
      <c r="K86" s="275"/>
      <c r="L86" s="274">
        <f>IF(OR($A$1&lt;1,$A$1&gt;7),0,HLOOKUP($A$1,TABLE,+AB52+1))</f>
        <v>25.6</v>
      </c>
      <c r="M86" s="275"/>
      <c r="N86" s="273" t="s">
        <v>393</v>
      </c>
      <c r="O86" s="275"/>
      <c r="P86" s="276">
        <f>IF(ISTEXT(+L86),"   N/A",ABS(+$L86-$J85))</f>
        <v>25.6</v>
      </c>
      <c r="Q86" s="236"/>
      <c r="R86" s="278"/>
      <c r="S86" s="278"/>
    </row>
    <row r="87" spans="3:34" x14ac:dyDescent="0.25">
      <c r="J87" s="275"/>
      <c r="K87" s="275"/>
      <c r="L87" s="274"/>
      <c r="M87" s="275"/>
      <c r="N87" s="273"/>
      <c r="O87" s="275"/>
      <c r="P87" s="276"/>
      <c r="Q87" s="236"/>
      <c r="R87" s="718"/>
      <c r="S87" s="718"/>
    </row>
    <row r="88" spans="3:34" x14ac:dyDescent="0.25">
      <c r="D88" s="271" t="s">
        <v>116</v>
      </c>
      <c r="J88" s="272">
        <v>0</v>
      </c>
      <c r="K88" s="273" t="s">
        <v>11</v>
      </c>
      <c r="L88" s="274">
        <f>IF(OR($A$1&lt;1,$A$1&gt;7),0,HLOOKUP($A$1,TABLE,+AB53+1))</f>
        <v>26.6</v>
      </c>
      <c r="M88" s="275"/>
      <c r="N88" s="273" t="s">
        <v>407</v>
      </c>
      <c r="O88" s="275"/>
      <c r="P88" s="276">
        <f>IF(ISTEXT(+L88),"   N/A",ABS(+$L88-$J88))</f>
        <v>26.6</v>
      </c>
      <c r="Q88" s="236"/>
      <c r="R88" s="277"/>
      <c r="S88" s="277"/>
      <c r="Z88" s="286"/>
    </row>
    <row r="89" spans="3:34" x14ac:dyDescent="0.25">
      <c r="J89" s="275"/>
      <c r="K89" s="275"/>
      <c r="L89" s="274">
        <f>IF(OR($A$1&lt;1,$A$1&gt;7),0,HLOOKUP($A$1,TABLE,+AB54+1))</f>
        <v>72.599999999999994</v>
      </c>
      <c r="M89" s="275"/>
      <c r="N89" s="273" t="s">
        <v>393</v>
      </c>
      <c r="O89" s="275"/>
      <c r="P89" s="276">
        <f>IF(ISTEXT(+L89),"   N/A",ABS(+$L89-$J88))</f>
        <v>72.599999999999994</v>
      </c>
      <c r="Q89" s="236"/>
      <c r="R89" s="277"/>
      <c r="S89" s="277"/>
      <c r="Z89" s="286"/>
    </row>
    <row r="90" spans="3:34" x14ac:dyDescent="0.25">
      <c r="J90" s="275"/>
      <c r="K90" s="275"/>
      <c r="L90" s="274"/>
      <c r="M90" s="275"/>
      <c r="N90" s="273"/>
      <c r="O90" s="275"/>
      <c r="P90" s="276"/>
      <c r="Q90" s="236"/>
      <c r="R90" s="718"/>
      <c r="S90" s="718"/>
    </row>
    <row r="91" spans="3:34" x14ac:dyDescent="0.25">
      <c r="D91" s="271" t="s">
        <v>66</v>
      </c>
      <c r="J91" s="272">
        <v>0</v>
      </c>
      <c r="K91" s="273" t="s">
        <v>11</v>
      </c>
      <c r="L91" s="274">
        <f>IF(OR($A$1&lt;1,$A$1&gt;7),0,HLOOKUP($A$1,TABLE,+AB55+1))</f>
        <v>4.0999999999999996</v>
      </c>
      <c r="M91" s="275"/>
      <c r="N91" s="273" t="s">
        <v>407</v>
      </c>
      <c r="O91" s="275"/>
      <c r="P91" s="276">
        <f>IF(ISTEXT(+L91),"   N/A",ABS(+$L91-$J91))</f>
        <v>4.0999999999999996</v>
      </c>
      <c r="Q91" s="236"/>
      <c r="R91" s="277"/>
      <c r="S91" s="277"/>
    </row>
    <row r="92" spans="3:34" x14ac:dyDescent="0.25">
      <c r="J92" s="275"/>
      <c r="K92" s="275"/>
      <c r="L92" s="274">
        <f>IF(OR($A$1&lt;1,$A$1&gt;7),0,HLOOKUP($A$1,TABLE,+AB56+1))</f>
        <v>12.6</v>
      </c>
      <c r="M92" s="275"/>
      <c r="N92" s="273" t="s">
        <v>393</v>
      </c>
      <c r="O92" s="275"/>
      <c r="P92" s="276">
        <f>IF(ISTEXT(+L92),"   N/A",ABS(+$L92-$J91))</f>
        <v>12.6</v>
      </c>
      <c r="Q92" s="236"/>
      <c r="R92" s="277"/>
      <c r="S92" s="277"/>
    </row>
    <row r="93" spans="3:34" x14ac:dyDescent="0.25">
      <c r="J93" s="275"/>
      <c r="K93" s="275"/>
      <c r="L93" s="274"/>
      <c r="M93" s="275"/>
      <c r="N93" s="273"/>
      <c r="O93" s="275"/>
      <c r="P93" s="276"/>
      <c r="Q93" s="236"/>
      <c r="R93" s="718"/>
      <c r="S93" s="718"/>
      <c r="Z93" s="267"/>
      <c r="AA93" s="268"/>
      <c r="AC93" s="295"/>
    </row>
    <row r="94" spans="3:34" x14ac:dyDescent="0.25">
      <c r="D94" s="271" t="s">
        <v>227</v>
      </c>
      <c r="J94" s="272">
        <v>0</v>
      </c>
      <c r="K94" s="273" t="s">
        <v>11</v>
      </c>
      <c r="L94" s="274">
        <f>IF(OR($A$1&lt;1,$A$1&gt;7),0,HLOOKUP($A$1,TABLE,+AB57+1))</f>
        <v>-9</v>
      </c>
      <c r="M94" s="275"/>
      <c r="N94" s="273" t="s">
        <v>407</v>
      </c>
      <c r="O94" s="275"/>
      <c r="P94" s="276">
        <f>IF(ISTEXT(+L94),"   N/A",ABS(+$L94-$J94))</f>
        <v>9</v>
      </c>
      <c r="Q94" s="236"/>
      <c r="R94" s="277"/>
      <c r="S94" s="277"/>
      <c r="Z94" s="267"/>
      <c r="AA94" s="268"/>
      <c r="AC94" s="295"/>
      <c r="AD94" s="295"/>
    </row>
    <row r="95" spans="3:34" x14ac:dyDescent="0.25">
      <c r="D95" s="271"/>
      <c r="J95" s="275"/>
      <c r="K95" s="273"/>
      <c r="L95" s="274">
        <f>IF(OR($A$1&lt;1,$A$1&gt;7),0,HLOOKUP($A$1,TABLE,+AB58+1))</f>
        <v>13.6</v>
      </c>
      <c r="M95" s="275"/>
      <c r="N95" s="273" t="s">
        <v>393</v>
      </c>
      <c r="O95" s="275"/>
      <c r="P95" s="276">
        <f>IF(ISTEXT(+L95),"   N/A",ABS(+$L95-$J95))</f>
        <v>13.6</v>
      </c>
      <c r="Q95" s="236"/>
      <c r="R95" s="717"/>
      <c r="S95" s="717"/>
      <c r="Z95" s="267"/>
      <c r="AA95" s="268"/>
      <c r="AC95" s="295"/>
      <c r="AD95" s="295"/>
      <c r="AE95" s="295"/>
    </row>
    <row r="96" spans="3:34" x14ac:dyDescent="0.25">
      <c r="D96" s="271"/>
      <c r="J96" s="275"/>
      <c r="K96" s="273"/>
      <c r="L96" s="274"/>
      <c r="M96" s="275"/>
      <c r="N96" s="273"/>
      <c r="O96" s="275"/>
      <c r="P96" s="276"/>
      <c r="Q96" s="236"/>
      <c r="R96" s="718"/>
      <c r="S96" s="718"/>
      <c r="Z96" s="267"/>
      <c r="AA96" s="268"/>
      <c r="AC96" s="295"/>
    </row>
    <row r="97" spans="3:31" x14ac:dyDescent="0.25">
      <c r="D97" s="230" t="s">
        <v>228</v>
      </c>
      <c r="J97" s="272">
        <v>0</v>
      </c>
      <c r="K97" s="273" t="s">
        <v>11</v>
      </c>
      <c r="L97" s="274">
        <f>IF(OR($A$1&lt;1,$A$1&gt;7),0,HLOOKUP($A$1,TABLE,+AB59+1))</f>
        <v>-2</v>
      </c>
      <c r="M97" s="275"/>
      <c r="N97" s="273" t="s">
        <v>407</v>
      </c>
      <c r="O97" s="275"/>
      <c r="P97" s="276">
        <f>IF(ISTEXT(+L97),"   N/A",ABS(+$L97-$J97))</f>
        <v>2</v>
      </c>
      <c r="Q97" s="236"/>
      <c r="R97" s="717"/>
      <c r="S97" s="717"/>
      <c r="Z97" s="267"/>
      <c r="AA97" s="268"/>
      <c r="AC97" s="295"/>
      <c r="AD97" s="295"/>
    </row>
    <row r="98" spans="3:31" x14ac:dyDescent="0.25">
      <c r="J98" s="275" t="s">
        <v>20</v>
      </c>
      <c r="K98" s="275"/>
      <c r="L98" s="274">
        <f>IF(OR($A$1&lt;1,$A$1&gt;7),0,HLOOKUP($A$1,TABLE,+AB60+1))</f>
        <v>10.1</v>
      </c>
      <c r="M98" s="275"/>
      <c r="N98" s="273" t="s">
        <v>393</v>
      </c>
      <c r="O98" s="275"/>
      <c r="P98" s="276">
        <f>IF(ISTEXT(+L98),"   N/A",ABS(+$L98-$J98))</f>
        <v>10.1</v>
      </c>
      <c r="Q98" s="236"/>
      <c r="R98" s="719"/>
      <c r="S98" s="719"/>
      <c r="Z98" s="267"/>
      <c r="AA98" s="268"/>
      <c r="AC98" s="295"/>
      <c r="AD98" s="295"/>
      <c r="AE98" s="295"/>
    </row>
    <row r="99" spans="3:31" x14ac:dyDescent="0.25">
      <c r="J99" s="275"/>
      <c r="K99" s="275"/>
      <c r="L99" s="274"/>
      <c r="M99" s="275"/>
      <c r="N99" s="273"/>
      <c r="O99" s="275"/>
      <c r="P99" s="276"/>
      <c r="Q99" s="236"/>
      <c r="R99" s="278"/>
      <c r="S99" s="278"/>
      <c r="Z99" s="286"/>
    </row>
    <row r="100" spans="3:31" x14ac:dyDescent="0.25">
      <c r="D100" s="271" t="s">
        <v>13</v>
      </c>
      <c r="J100" s="272">
        <v>0</v>
      </c>
      <c r="K100" s="273" t="s">
        <v>11</v>
      </c>
      <c r="L100" s="274">
        <f>IF(OR($A$1&lt;1,$A$1&gt;7),0,HLOOKUP($A$1,TABLE,+AB61+1))</f>
        <v>-23</v>
      </c>
      <c r="M100" s="275"/>
      <c r="N100" s="273" t="s">
        <v>407</v>
      </c>
      <c r="O100" s="275"/>
      <c r="P100" s="276">
        <f>IF(ISTEXT(+L100),"   N/A",ABS(+$L100-$J100))</f>
        <v>23</v>
      </c>
      <c r="Q100" s="236"/>
      <c r="R100" s="277"/>
      <c r="S100" s="277"/>
      <c r="Z100" s="286"/>
    </row>
    <row r="101" spans="3:31" x14ac:dyDescent="0.25">
      <c r="J101" s="275"/>
      <c r="K101" s="280"/>
      <c r="L101" s="274">
        <f>IF(OR($A$1&lt;1,$A$1&gt;7),0,HLOOKUP($A$1,TABLE,+AB62+1))</f>
        <v>26.8</v>
      </c>
      <c r="M101" s="275"/>
      <c r="N101" s="273" t="s">
        <v>393</v>
      </c>
      <c r="O101" s="275"/>
      <c r="P101" s="276">
        <f>IF(ISTEXT(+L101),"   N/A",ABS(+$L101-$J101))</f>
        <v>26.8</v>
      </c>
      <c r="Q101" s="236"/>
      <c r="R101" s="719"/>
      <c r="S101" s="719"/>
      <c r="Z101" s="286"/>
    </row>
    <row r="102" spans="3:31" x14ac:dyDescent="0.25">
      <c r="J102" s="275"/>
      <c r="K102" s="275"/>
      <c r="L102" s="274"/>
      <c r="M102" s="275"/>
      <c r="N102" s="273"/>
      <c r="O102" s="275"/>
      <c r="P102" s="276"/>
      <c r="Q102" s="236"/>
      <c r="R102" s="278"/>
      <c r="S102" s="278"/>
      <c r="Z102" s="286"/>
    </row>
    <row r="103" spans="3:31" ht="18.75" x14ac:dyDescent="0.3">
      <c r="C103" s="293" t="s">
        <v>275</v>
      </c>
      <c r="R103" s="321"/>
      <c r="S103" s="321"/>
    </row>
    <row r="104" spans="3:31" x14ac:dyDescent="0.25">
      <c r="C104" s="298"/>
      <c r="D104" s="299" t="s">
        <v>389</v>
      </c>
      <c r="R104" s="321"/>
      <c r="S104" s="321"/>
    </row>
    <row r="105" spans="3:31" x14ac:dyDescent="0.25">
      <c r="C105" s="298"/>
      <c r="D105" s="299" t="s">
        <v>390</v>
      </c>
      <c r="R105" s="321"/>
      <c r="S105" s="321"/>
    </row>
    <row r="106" spans="3:31" x14ac:dyDescent="0.25">
      <c r="R106" s="321"/>
      <c r="S106" s="321"/>
    </row>
    <row r="107" spans="3:31" x14ac:dyDescent="0.25">
      <c r="C107" s="300" t="s">
        <v>298</v>
      </c>
      <c r="D107" s="301"/>
      <c r="E107" s="301"/>
      <c r="F107" s="301"/>
      <c r="G107" s="301"/>
      <c r="H107" s="301"/>
      <c r="I107" s="301"/>
      <c r="J107" s="302"/>
      <c r="R107" s="321"/>
      <c r="S107" s="321"/>
    </row>
    <row r="108" spans="3:31" x14ac:dyDescent="0.25">
      <c r="C108" s="303"/>
      <c r="D108" s="304" t="s">
        <v>325</v>
      </c>
      <c r="E108" s="251"/>
      <c r="F108" s="251"/>
      <c r="G108" s="251"/>
      <c r="H108" s="251"/>
      <c r="I108" s="251"/>
      <c r="J108" s="305"/>
      <c r="R108" s="321"/>
      <c r="S108" s="321"/>
    </row>
    <row r="109" spans="3:31" x14ac:dyDescent="0.25">
      <c r="C109" s="303"/>
      <c r="D109" s="251"/>
      <c r="E109" s="251"/>
      <c r="F109" s="251"/>
      <c r="G109" s="251"/>
      <c r="H109" s="251"/>
      <c r="I109" s="251"/>
      <c r="J109" s="305"/>
      <c r="R109" s="321"/>
      <c r="S109" s="321"/>
    </row>
    <row r="110" spans="3:31" x14ac:dyDescent="0.25">
      <c r="C110" s="303"/>
      <c r="D110" s="306" t="s">
        <v>277</v>
      </c>
      <c r="E110" s="251"/>
      <c r="F110" s="251"/>
      <c r="G110" s="307" t="s">
        <v>19</v>
      </c>
      <c r="H110" s="308"/>
      <c r="I110" s="251"/>
      <c r="J110" s="305"/>
      <c r="R110" s="321"/>
      <c r="S110" s="321"/>
    </row>
    <row r="111" spans="3:31" x14ac:dyDescent="0.25">
      <c r="C111" s="303"/>
      <c r="D111" s="309" t="s">
        <v>278</v>
      </c>
      <c r="E111" s="251"/>
      <c r="F111" s="251"/>
      <c r="G111" s="251"/>
      <c r="H111" s="310"/>
      <c r="I111" s="251"/>
      <c r="J111" s="305"/>
      <c r="R111" s="321"/>
      <c r="S111" s="321"/>
    </row>
    <row r="112" spans="3:31" x14ac:dyDescent="0.25">
      <c r="C112" s="303"/>
      <c r="D112" s="306" t="s">
        <v>279</v>
      </c>
      <c r="E112" s="251"/>
      <c r="F112" s="251"/>
      <c r="G112" s="307" t="s">
        <v>19</v>
      </c>
      <c r="H112" s="308"/>
      <c r="I112" s="251"/>
      <c r="J112" s="305"/>
      <c r="R112" s="321"/>
      <c r="S112" s="321"/>
    </row>
    <row r="113" spans="3:19" x14ac:dyDescent="0.25">
      <c r="C113" s="303"/>
      <c r="D113" s="309" t="s">
        <v>280</v>
      </c>
      <c r="E113" s="251"/>
      <c r="F113" s="251"/>
      <c r="G113" s="251"/>
      <c r="H113" s="310"/>
      <c r="I113" s="251"/>
      <c r="J113" s="305"/>
      <c r="R113" s="321"/>
      <c r="S113" s="321"/>
    </row>
    <row r="114" spans="3:19" x14ac:dyDescent="0.25">
      <c r="C114" s="303"/>
      <c r="D114" s="309"/>
      <c r="E114" s="251"/>
      <c r="F114" s="251"/>
      <c r="G114" s="251"/>
      <c r="H114" s="310"/>
      <c r="I114" s="251"/>
      <c r="J114" s="305"/>
      <c r="R114" s="321"/>
      <c r="S114" s="321"/>
    </row>
    <row r="115" spans="3:19" x14ac:dyDescent="0.25">
      <c r="C115" s="303"/>
      <c r="D115" s="306" t="s">
        <v>281</v>
      </c>
      <c r="E115" s="251"/>
      <c r="F115" s="251"/>
      <c r="G115" s="307" t="s">
        <v>19</v>
      </c>
      <c r="H115" s="308"/>
      <c r="I115" s="251"/>
      <c r="J115" s="305"/>
      <c r="R115" s="321"/>
      <c r="S115" s="321"/>
    </row>
    <row r="116" spans="3:19" x14ac:dyDescent="0.25">
      <c r="C116" s="303"/>
      <c r="D116" s="309" t="s">
        <v>282</v>
      </c>
      <c r="E116" s="251"/>
      <c r="F116" s="251"/>
      <c r="G116" s="251"/>
      <c r="H116" s="310"/>
      <c r="I116" s="251"/>
      <c r="J116" s="305"/>
      <c r="R116" s="321"/>
      <c r="S116" s="321"/>
    </row>
    <row r="117" spans="3:19" x14ac:dyDescent="0.25">
      <c r="C117" s="303"/>
      <c r="D117" s="306" t="s">
        <v>283</v>
      </c>
      <c r="E117" s="251"/>
      <c r="F117" s="251"/>
      <c r="G117" s="307" t="s">
        <v>19</v>
      </c>
      <c r="H117" s="308"/>
      <c r="I117" s="251"/>
      <c r="J117" s="305"/>
      <c r="R117" s="321"/>
      <c r="S117" s="321"/>
    </row>
    <row r="118" spans="3:19" x14ac:dyDescent="0.25">
      <c r="C118" s="303"/>
      <c r="D118" s="309" t="s">
        <v>284</v>
      </c>
      <c r="E118" s="251"/>
      <c r="F118" s="251"/>
      <c r="G118" s="251"/>
      <c r="H118" s="310"/>
      <c r="I118" s="251"/>
      <c r="J118" s="305"/>
      <c r="R118" s="321"/>
      <c r="S118" s="321"/>
    </row>
    <row r="119" spans="3:19" x14ac:dyDescent="0.25">
      <c r="C119" s="303"/>
      <c r="D119" s="309"/>
      <c r="E119" s="251"/>
      <c r="F119" s="251"/>
      <c r="G119" s="251"/>
      <c r="H119" s="310"/>
      <c r="I119" s="251"/>
      <c r="J119" s="305"/>
      <c r="R119" s="321"/>
      <c r="S119" s="321"/>
    </row>
    <row r="120" spans="3:19" x14ac:dyDescent="0.25">
      <c r="C120" s="303"/>
      <c r="D120" s="311" t="s">
        <v>285</v>
      </c>
      <c r="E120" s="251"/>
      <c r="F120" s="251"/>
      <c r="G120" s="307" t="s">
        <v>19</v>
      </c>
      <c r="H120" s="308"/>
      <c r="I120" s="251"/>
      <c r="J120" s="305"/>
      <c r="R120" s="321"/>
      <c r="S120" s="321"/>
    </row>
    <row r="121" spans="3:19" x14ac:dyDescent="0.25">
      <c r="C121" s="303"/>
      <c r="D121" s="309" t="s">
        <v>286</v>
      </c>
      <c r="E121" s="251"/>
      <c r="F121" s="251"/>
      <c r="G121" s="251"/>
      <c r="H121" s="310"/>
      <c r="I121" s="251"/>
      <c r="J121" s="305"/>
      <c r="R121" s="321"/>
      <c r="S121" s="321"/>
    </row>
    <row r="122" spans="3:19" x14ac:dyDescent="0.25">
      <c r="C122" s="303"/>
      <c r="D122" s="311" t="s">
        <v>287</v>
      </c>
      <c r="E122" s="251"/>
      <c r="F122" s="251"/>
      <c r="G122" s="307" t="s">
        <v>19</v>
      </c>
      <c r="H122" s="308"/>
      <c r="I122" s="251"/>
      <c r="J122" s="305"/>
      <c r="R122" s="321"/>
      <c r="S122" s="321"/>
    </row>
    <row r="123" spans="3:19" x14ac:dyDescent="0.25">
      <c r="C123" s="303"/>
      <c r="D123" s="309" t="s">
        <v>288</v>
      </c>
      <c r="E123" s="251"/>
      <c r="F123" s="251"/>
      <c r="G123" s="251"/>
      <c r="H123" s="310"/>
      <c r="I123" s="251"/>
      <c r="J123" s="305"/>
      <c r="R123" s="321"/>
      <c r="S123" s="321"/>
    </row>
    <row r="124" spans="3:19" x14ac:dyDescent="0.25">
      <c r="C124" s="303"/>
      <c r="D124" s="309"/>
      <c r="E124" s="251"/>
      <c r="F124" s="251"/>
      <c r="G124" s="251"/>
      <c r="H124" s="310"/>
      <c r="I124" s="251"/>
      <c r="J124" s="305"/>
      <c r="R124" s="321"/>
      <c r="S124" s="321"/>
    </row>
    <row r="125" spans="3:19" x14ac:dyDescent="0.25">
      <c r="C125" s="303"/>
      <c r="D125" s="306" t="s">
        <v>289</v>
      </c>
      <c r="E125" s="251"/>
      <c r="F125" s="251"/>
      <c r="G125" s="307" t="s">
        <v>19</v>
      </c>
      <c r="H125" s="308"/>
      <c r="I125" s="251"/>
      <c r="J125" s="305"/>
      <c r="R125" s="321"/>
      <c r="S125" s="321"/>
    </row>
    <row r="126" spans="3:19" x14ac:dyDescent="0.25">
      <c r="C126" s="303"/>
      <c r="D126" s="309" t="s">
        <v>290</v>
      </c>
      <c r="E126" s="251"/>
      <c r="F126" s="251"/>
      <c r="G126" s="251"/>
      <c r="H126" s="310"/>
      <c r="I126" s="251"/>
      <c r="J126" s="305"/>
      <c r="R126" s="321"/>
      <c r="S126" s="321"/>
    </row>
    <row r="127" spans="3:19" x14ac:dyDescent="0.25">
      <c r="C127" s="303"/>
      <c r="D127" s="306" t="s">
        <v>291</v>
      </c>
      <c r="E127" s="251"/>
      <c r="F127" s="251"/>
      <c r="G127" s="307" t="s">
        <v>19</v>
      </c>
      <c r="H127" s="308"/>
      <c r="I127" s="251"/>
      <c r="J127" s="305"/>
      <c r="R127" s="321"/>
      <c r="S127" s="321"/>
    </row>
    <row r="128" spans="3:19" x14ac:dyDescent="0.25">
      <c r="C128" s="303"/>
      <c r="D128" s="309" t="s">
        <v>299</v>
      </c>
      <c r="E128" s="251"/>
      <c r="F128" s="251"/>
      <c r="G128" s="251"/>
      <c r="H128" s="310"/>
      <c r="I128" s="251"/>
      <c r="J128" s="305"/>
      <c r="R128" s="321"/>
      <c r="S128" s="321"/>
    </row>
    <row r="129" spans="3:19" x14ac:dyDescent="0.25">
      <c r="C129" s="303"/>
      <c r="D129" s="312"/>
      <c r="E129" s="251"/>
      <c r="F129" s="251"/>
      <c r="G129" s="251"/>
      <c r="H129" s="310"/>
      <c r="I129" s="251"/>
      <c r="J129" s="305"/>
      <c r="R129" s="321"/>
      <c r="S129" s="321"/>
    </row>
    <row r="130" spans="3:19" x14ac:dyDescent="0.25">
      <c r="C130" s="303"/>
      <c r="D130" s="306" t="s">
        <v>292</v>
      </c>
      <c r="E130" s="251"/>
      <c r="F130" s="251"/>
      <c r="G130" s="307" t="s">
        <v>19</v>
      </c>
      <c r="H130" s="308"/>
      <c r="I130" s="251"/>
      <c r="J130" s="305"/>
      <c r="R130" s="321"/>
      <c r="S130" s="321"/>
    </row>
    <row r="131" spans="3:19" x14ac:dyDescent="0.25">
      <c r="C131" s="303"/>
      <c r="D131" s="309" t="s">
        <v>293</v>
      </c>
      <c r="E131" s="251"/>
      <c r="F131" s="251"/>
      <c r="G131" s="251"/>
      <c r="H131" s="310"/>
      <c r="I131" s="251"/>
      <c r="J131" s="305"/>
      <c r="R131" s="321"/>
      <c r="S131" s="321"/>
    </row>
    <row r="132" spans="3:19" x14ac:dyDescent="0.25">
      <c r="C132" s="303"/>
      <c r="D132" s="306" t="s">
        <v>294</v>
      </c>
      <c r="E132" s="251"/>
      <c r="F132" s="251"/>
      <c r="G132" s="307" t="s">
        <v>19</v>
      </c>
      <c r="H132" s="308"/>
      <c r="I132" s="251"/>
      <c r="J132" s="305"/>
      <c r="R132" s="321"/>
      <c r="S132" s="321"/>
    </row>
    <row r="133" spans="3:19" x14ac:dyDescent="0.25">
      <c r="C133" s="303"/>
      <c r="D133" s="309" t="s">
        <v>300</v>
      </c>
      <c r="E133" s="251"/>
      <c r="F133" s="251"/>
      <c r="G133" s="251"/>
      <c r="H133" s="310"/>
      <c r="I133" s="251"/>
      <c r="J133" s="305"/>
      <c r="R133" s="321"/>
      <c r="S133" s="321"/>
    </row>
    <row r="134" spans="3:19" x14ac:dyDescent="0.25">
      <c r="C134" s="303"/>
      <c r="D134" s="312"/>
      <c r="E134" s="251"/>
      <c r="F134" s="251"/>
      <c r="G134" s="251"/>
      <c r="H134" s="310"/>
      <c r="I134" s="251"/>
      <c r="J134" s="305"/>
      <c r="R134" s="321"/>
      <c r="S134" s="321"/>
    </row>
    <row r="135" spans="3:19" x14ac:dyDescent="0.25">
      <c r="C135" s="303"/>
      <c r="D135" s="306" t="s">
        <v>295</v>
      </c>
      <c r="E135" s="251"/>
      <c r="F135" s="251"/>
      <c r="G135" s="307" t="s">
        <v>19</v>
      </c>
      <c r="H135" s="308"/>
      <c r="I135" s="251"/>
      <c r="J135" s="305"/>
      <c r="R135" s="321"/>
      <c r="S135" s="321"/>
    </row>
    <row r="136" spans="3:19" x14ac:dyDescent="0.25">
      <c r="C136" s="303"/>
      <c r="D136" s="309" t="s">
        <v>296</v>
      </c>
      <c r="E136" s="251"/>
      <c r="F136" s="251"/>
      <c r="G136" s="251"/>
      <c r="H136" s="310"/>
      <c r="I136" s="251"/>
      <c r="J136" s="305"/>
      <c r="R136" s="321"/>
      <c r="S136" s="321"/>
    </row>
    <row r="137" spans="3:19" x14ac:dyDescent="0.25">
      <c r="C137" s="303"/>
      <c r="D137" s="306" t="s">
        <v>297</v>
      </c>
      <c r="E137" s="251"/>
      <c r="F137" s="251"/>
      <c r="G137" s="307" t="s">
        <v>19</v>
      </c>
      <c r="H137" s="308"/>
      <c r="I137" s="251"/>
      <c r="J137" s="305"/>
      <c r="R137" s="321"/>
      <c r="S137" s="321"/>
    </row>
    <row r="138" spans="3:19" x14ac:dyDescent="0.25">
      <c r="C138" s="303"/>
      <c r="D138" s="309" t="s">
        <v>301</v>
      </c>
      <c r="E138" s="251"/>
      <c r="F138" s="251"/>
      <c r="G138" s="251"/>
      <c r="H138" s="310"/>
      <c r="I138" s="251"/>
      <c r="J138" s="305"/>
      <c r="R138" s="321"/>
      <c r="S138" s="321"/>
    </row>
    <row r="139" spans="3:19" x14ac:dyDescent="0.25">
      <c r="C139" s="303"/>
      <c r="D139" s="251"/>
      <c r="E139" s="251"/>
      <c r="F139" s="251"/>
      <c r="G139" s="251"/>
      <c r="H139" s="310"/>
      <c r="I139" s="251"/>
      <c r="J139" s="305"/>
      <c r="R139" s="321"/>
      <c r="S139" s="321"/>
    </row>
    <row r="140" spans="3:19" x14ac:dyDescent="0.25">
      <c r="C140" s="303"/>
      <c r="D140" s="306" t="s">
        <v>220</v>
      </c>
      <c r="E140" s="251"/>
      <c r="F140" s="251"/>
      <c r="G140" s="251"/>
      <c r="H140" s="310"/>
      <c r="I140" s="251"/>
      <c r="J140" s="305"/>
      <c r="R140" s="321"/>
      <c r="S140" s="321"/>
    </row>
    <row r="141" spans="3:19" x14ac:dyDescent="0.25">
      <c r="C141" s="303"/>
      <c r="D141" s="309" t="s">
        <v>341</v>
      </c>
      <c r="E141" s="251"/>
      <c r="F141" s="251"/>
      <c r="G141" s="307" t="s">
        <v>19</v>
      </c>
      <c r="H141" s="308"/>
      <c r="I141" s="251"/>
      <c r="J141" s="305"/>
      <c r="R141" s="321"/>
      <c r="S141" s="321"/>
    </row>
    <row r="142" spans="3:19" x14ac:dyDescent="0.25">
      <c r="C142" s="303"/>
      <c r="D142" s="251"/>
      <c r="E142" s="251"/>
      <c r="F142" s="251"/>
      <c r="G142" s="251"/>
      <c r="H142" s="310"/>
      <c r="I142" s="251"/>
      <c r="J142" s="305"/>
      <c r="R142" s="321"/>
      <c r="S142" s="321"/>
    </row>
    <row r="143" spans="3:19" x14ac:dyDescent="0.25">
      <c r="C143" s="303"/>
      <c r="D143" s="251"/>
      <c r="E143" s="251"/>
      <c r="F143" s="251"/>
      <c r="G143" s="251"/>
      <c r="H143" s="310"/>
      <c r="I143" s="251"/>
      <c r="J143" s="305"/>
      <c r="R143" s="321"/>
      <c r="S143" s="321"/>
    </row>
    <row r="144" spans="3:19" x14ac:dyDescent="0.25">
      <c r="C144" s="303"/>
      <c r="D144" s="313" t="s">
        <v>339</v>
      </c>
      <c r="E144" s="314"/>
      <c r="F144" s="314"/>
      <c r="G144" s="313" t="s">
        <v>19</v>
      </c>
      <c r="H144" s="315">
        <f>SUM(H110,H115,H120,H125,H130,H135)-H141</f>
        <v>0</v>
      </c>
      <c r="I144" s="251"/>
      <c r="J144" s="305"/>
      <c r="R144" s="321"/>
      <c r="S144" s="321"/>
    </row>
    <row r="145" spans="3:20" x14ac:dyDescent="0.25">
      <c r="C145" s="303"/>
      <c r="D145" s="251"/>
      <c r="E145" s="251"/>
      <c r="F145" s="251"/>
      <c r="G145" s="316"/>
      <c r="H145" s="317"/>
      <c r="I145" s="251"/>
      <c r="J145" s="305"/>
      <c r="R145" s="321"/>
      <c r="S145" s="321"/>
    </row>
    <row r="146" spans="3:20" x14ac:dyDescent="0.25">
      <c r="C146" s="303"/>
      <c r="D146" s="313" t="s">
        <v>340</v>
      </c>
      <c r="E146" s="314"/>
      <c r="F146" s="314"/>
      <c r="G146" s="313" t="s">
        <v>19</v>
      </c>
      <c r="H146" s="315">
        <f>SUM(H112,H117,H122,H127,H132,H137)-H141</f>
        <v>0</v>
      </c>
      <c r="I146" s="251"/>
      <c r="J146" s="305"/>
      <c r="R146" s="321"/>
      <c r="S146" s="321"/>
    </row>
    <row r="147" spans="3:20" x14ac:dyDescent="0.25">
      <c r="C147" s="318"/>
      <c r="D147" s="319"/>
      <c r="E147" s="319"/>
      <c r="F147" s="319"/>
      <c r="G147" s="319"/>
      <c r="H147" s="319"/>
      <c r="I147" s="319"/>
      <c r="J147" s="320"/>
      <c r="R147" s="321"/>
      <c r="S147" s="321"/>
    </row>
    <row r="148" spans="3:20" x14ac:dyDescent="0.25">
      <c r="R148" s="321"/>
      <c r="S148" s="321"/>
    </row>
    <row r="149" spans="3:20" x14ac:dyDescent="0.25">
      <c r="R149" s="321"/>
      <c r="S149" s="321"/>
    </row>
    <row r="150" spans="3:20" x14ac:dyDescent="0.25">
      <c r="R150" s="321"/>
      <c r="S150" s="321"/>
    </row>
    <row r="151" spans="3:20" x14ac:dyDescent="0.25">
      <c r="D151" s="271" t="s">
        <v>312</v>
      </c>
      <c r="J151" s="292">
        <v>0</v>
      </c>
      <c r="K151" s="273" t="s">
        <v>11</v>
      </c>
      <c r="L151" s="296" t="str">
        <f>IF(OR($A$1&lt;1,$A$1&gt;7),0,HLOOKUP($A$1,TABLE,+AB63+1))</f>
        <v>*</v>
      </c>
      <c r="M151" s="242"/>
      <c r="N151" s="273" t="s">
        <v>407</v>
      </c>
      <c r="O151" s="275"/>
      <c r="P151" s="276" t="str">
        <f>IF(ISTEXT(+L151),"   N/A",ABS(+$L151-$J151))</f>
        <v xml:space="preserve">   N/A</v>
      </c>
      <c r="Q151" s="236"/>
      <c r="R151" s="277"/>
      <c r="S151" s="277"/>
    </row>
    <row r="152" spans="3:20" x14ac:dyDescent="0.25">
      <c r="D152" s="322" t="s">
        <v>313</v>
      </c>
      <c r="J152" s="275"/>
      <c r="K152" s="275"/>
      <c r="L152" s="296" t="str">
        <f>IF(OR($A$1&lt;1,$A$1&gt;7),0,HLOOKUP($A$1,TABLE,+AB64+1))</f>
        <v>*</v>
      </c>
      <c r="M152" s="242"/>
      <c r="N152" s="273" t="s">
        <v>393</v>
      </c>
      <c r="O152" s="275"/>
      <c r="P152" s="276" t="str">
        <f>IF(ISTEXT(+L152),"   N/A",ABS(+$L152-$J151))</f>
        <v xml:space="preserve">   N/A</v>
      </c>
      <c r="Q152" s="236"/>
      <c r="R152" s="719"/>
      <c r="S152" s="719"/>
    </row>
    <row r="153" spans="3:20" x14ac:dyDescent="0.25">
      <c r="R153" s="745"/>
      <c r="S153" s="745"/>
      <c r="T153" s="720"/>
    </row>
    <row r="154" spans="3:20" x14ac:dyDescent="0.25">
      <c r="R154" s="321"/>
      <c r="S154" s="321"/>
    </row>
    <row r="155" spans="3:20" x14ac:dyDescent="0.25">
      <c r="D155" s="323" t="s">
        <v>337</v>
      </c>
      <c r="J155" s="292">
        <v>0</v>
      </c>
      <c r="K155" s="273" t="s">
        <v>11</v>
      </c>
      <c r="L155" s="296">
        <f>IF(OR($A$1&lt;1,$A$1&gt;7),0,HLOOKUP($A$1,TABLE,+AB65+1))</f>
        <v>4.5999999999999996</v>
      </c>
      <c r="M155" s="242"/>
      <c r="N155" s="273" t="s">
        <v>407</v>
      </c>
      <c r="O155" s="275"/>
      <c r="P155" s="276">
        <f>IF(ISTEXT(+L155),"   N/A",ABS(+$L155-$J155))</f>
        <v>4.5999999999999996</v>
      </c>
      <c r="Q155" s="236"/>
      <c r="R155" s="277"/>
      <c r="S155" s="277"/>
    </row>
    <row r="156" spans="3:20" x14ac:dyDescent="0.25">
      <c r="D156" s="257" t="s">
        <v>302</v>
      </c>
      <c r="J156" s="275"/>
      <c r="K156" s="275"/>
      <c r="L156" s="296">
        <f>IF(OR($A$1&lt;1,$A$1&gt;7),0,HLOOKUP($A$1,TABLE,+AB66+1))</f>
        <v>12.3</v>
      </c>
      <c r="M156" s="242"/>
      <c r="N156" s="273" t="s">
        <v>393</v>
      </c>
      <c r="O156" s="275"/>
      <c r="P156" s="276">
        <f>IF(ISTEXT(+L156),"   N/A",ABS(+$L156-$J155))</f>
        <v>12.3</v>
      </c>
      <c r="Q156" s="236"/>
      <c r="R156" s="719"/>
      <c r="S156" s="719"/>
    </row>
    <row r="157" spans="3:20" x14ac:dyDescent="0.25">
      <c r="D157" s="324"/>
      <c r="J157" s="275"/>
      <c r="K157" s="275"/>
      <c r="L157" s="296"/>
      <c r="M157" s="242"/>
      <c r="N157" s="273"/>
      <c r="O157" s="275"/>
      <c r="P157" s="276"/>
      <c r="Q157" s="236"/>
      <c r="R157" s="278"/>
      <c r="S157" s="278"/>
    </row>
    <row r="158" spans="3:20" x14ac:dyDescent="0.25">
      <c r="D158" s="324"/>
      <c r="J158" s="275"/>
      <c r="K158" s="275"/>
      <c r="L158" s="296"/>
      <c r="M158" s="242"/>
      <c r="N158" s="273"/>
      <c r="O158" s="275"/>
      <c r="P158" s="276"/>
      <c r="Q158" s="236"/>
      <c r="R158" s="718"/>
      <c r="S158" s="718"/>
    </row>
    <row r="159" spans="3:20" x14ac:dyDescent="0.25">
      <c r="D159" s="323" t="s">
        <v>338</v>
      </c>
      <c r="J159" s="292">
        <v>0</v>
      </c>
      <c r="K159" s="273" t="s">
        <v>11</v>
      </c>
      <c r="L159" s="296">
        <f>IF(OR($A$1&lt;1,$A$1&gt;7),0,HLOOKUP($A$1,TABLE,+AB67+1))</f>
        <v>4.5999999999999996</v>
      </c>
      <c r="M159" s="242"/>
      <c r="N159" s="273" t="s">
        <v>407</v>
      </c>
      <c r="O159" s="275"/>
      <c r="P159" s="276">
        <f>IF(ISTEXT(+L159),"   N/A",ABS(+$L159-$J159))</f>
        <v>4.5999999999999996</v>
      </c>
      <c r="Q159" s="236"/>
      <c r="R159" s="277"/>
      <c r="S159" s="277"/>
    </row>
    <row r="160" spans="3:20" x14ac:dyDescent="0.25">
      <c r="D160" s="257" t="s">
        <v>303</v>
      </c>
      <c r="J160" s="275"/>
      <c r="K160" s="275"/>
      <c r="L160" s="296">
        <f>IF(OR($A$1&lt;1,$A$1&gt;7),0,HLOOKUP($A$1,TABLE,+AB68+1))</f>
        <v>17.3</v>
      </c>
      <c r="M160" s="242"/>
      <c r="N160" s="273" t="s">
        <v>393</v>
      </c>
      <c r="O160" s="275"/>
      <c r="P160" s="276">
        <f>IF(ISTEXT(+L160),"   N/A",ABS(+$L160-$J159))</f>
        <v>17.3</v>
      </c>
      <c r="Q160" s="236"/>
      <c r="R160" s="719"/>
      <c r="S160" s="719"/>
    </row>
    <row r="161" spans="4:19" x14ac:dyDescent="0.25">
      <c r="D161" s="324"/>
      <c r="J161" s="275"/>
      <c r="K161" s="275"/>
      <c r="L161" s="296"/>
      <c r="M161" s="242"/>
      <c r="N161" s="273"/>
      <c r="O161" s="275"/>
      <c r="P161" s="276"/>
      <c r="Q161" s="236"/>
      <c r="R161" s="278"/>
      <c r="S161" s="278"/>
    </row>
    <row r="162" spans="4:19" x14ac:dyDescent="0.25">
      <c r="D162" s="257"/>
      <c r="R162" s="321"/>
      <c r="S162" s="321"/>
    </row>
    <row r="163" spans="4:19" x14ac:dyDescent="0.25">
      <c r="D163" s="271" t="s">
        <v>304</v>
      </c>
      <c r="G163" s="307" t="s">
        <v>19</v>
      </c>
      <c r="H163" s="325">
        <v>0</v>
      </c>
      <c r="L163" s="230"/>
      <c r="P163" s="230"/>
      <c r="R163" s="321"/>
      <c r="S163" s="321"/>
    </row>
    <row r="164" spans="4:19" x14ac:dyDescent="0.25">
      <c r="D164" s="322" t="s">
        <v>500</v>
      </c>
      <c r="J164" s="292">
        <v>0</v>
      </c>
      <c r="K164" s="273" t="s">
        <v>11</v>
      </c>
      <c r="L164" s="296">
        <f>IF(OR($A$1&lt;1,$A$1&gt;7),0,HLOOKUP($A$1,TABLE,+AB69+1))</f>
        <v>-3.7</v>
      </c>
      <c r="M164" s="242"/>
      <c r="N164" s="273" t="s">
        <v>407</v>
      </c>
      <c r="O164" s="275"/>
      <c r="P164" s="276">
        <f>IF(ISTEXT(+L164),"   N/A",ABS(+$L164-$J164))</f>
        <v>3.7</v>
      </c>
      <c r="Q164" s="236"/>
      <c r="R164" s="277"/>
      <c r="S164" s="277"/>
    </row>
    <row r="165" spans="4:19" x14ac:dyDescent="0.25">
      <c r="D165" s="322" t="s">
        <v>305</v>
      </c>
      <c r="J165" s="275"/>
      <c r="K165" s="275"/>
      <c r="L165" s="296">
        <f>IF(OR($A$1&lt;1,$A$1&gt;7),0,HLOOKUP($A$1,TABLE,+AB70+1))</f>
        <v>12.6</v>
      </c>
      <c r="M165" s="242"/>
      <c r="N165" s="273" t="s">
        <v>393</v>
      </c>
      <c r="O165" s="275"/>
      <c r="P165" s="276">
        <f>IF(ISTEXT(+L165),"   N/A",ABS(+$L165-$J164))</f>
        <v>12.6</v>
      </c>
      <c r="Q165" s="236"/>
      <c r="R165" s="719"/>
      <c r="S165" s="719"/>
    </row>
    <row r="166" spans="4:19" x14ac:dyDescent="0.25">
      <c r="J166" s="275"/>
      <c r="K166" s="275"/>
      <c r="L166" s="296"/>
      <c r="M166" s="242"/>
      <c r="N166" s="273"/>
      <c r="O166" s="275"/>
      <c r="P166" s="276"/>
      <c r="Q166" s="236"/>
      <c r="R166" s="278"/>
      <c r="S166" s="278"/>
    </row>
    <row r="167" spans="4:19" x14ac:dyDescent="0.25">
      <c r="R167" s="321"/>
      <c r="S167" s="321"/>
    </row>
    <row r="168" spans="4:19" x14ac:dyDescent="0.25">
      <c r="D168" s="271" t="s">
        <v>306</v>
      </c>
      <c r="G168" s="307" t="s">
        <v>19</v>
      </c>
      <c r="H168" s="325">
        <v>0</v>
      </c>
      <c r="R168" s="321"/>
      <c r="S168" s="321"/>
    </row>
    <row r="169" spans="4:19" x14ac:dyDescent="0.25">
      <c r="D169" s="322" t="s">
        <v>307</v>
      </c>
      <c r="J169" s="292">
        <v>0</v>
      </c>
      <c r="K169" s="273" t="s">
        <v>11</v>
      </c>
      <c r="L169" s="296">
        <f>IF(OR($A$1&lt;1,$A$1&gt;7),0,HLOOKUP($A$1,TABLE,+AB71+1))</f>
        <v>37.5</v>
      </c>
      <c r="M169" s="242"/>
      <c r="N169" s="273" t="s">
        <v>407</v>
      </c>
      <c r="O169" s="275"/>
      <c r="P169" s="276">
        <f>IF(ISTEXT(+L169),"   N/A",ABS(+$L169-$J169))</f>
        <v>37.5</v>
      </c>
      <c r="Q169" s="236"/>
      <c r="R169" s="277"/>
      <c r="S169" s="277"/>
    </row>
    <row r="170" spans="4:19" x14ac:dyDescent="0.25">
      <c r="D170" s="322" t="s">
        <v>308</v>
      </c>
      <c r="J170" s="275"/>
      <c r="K170" s="275"/>
      <c r="L170" s="296">
        <f>IF(OR($A$1&lt;1,$A$1&gt;7),0,HLOOKUP($A$1,TABLE,+AB72+1))</f>
        <v>37.5</v>
      </c>
      <c r="M170" s="242"/>
      <c r="N170" s="273" t="s">
        <v>393</v>
      </c>
      <c r="O170" s="275"/>
      <c r="P170" s="276">
        <f>IF(ISTEXT(+L170),"   N/A",ABS(+$L170-$J169))</f>
        <v>37.5</v>
      </c>
      <c r="Q170" s="236"/>
      <c r="R170" s="719"/>
      <c r="S170" s="719"/>
    </row>
    <row r="171" spans="4:19" x14ac:dyDescent="0.25">
      <c r="J171" s="275"/>
      <c r="K171" s="275"/>
      <c r="L171" s="296"/>
      <c r="M171" s="242"/>
      <c r="N171" s="273"/>
      <c r="O171" s="275"/>
      <c r="P171" s="276"/>
      <c r="Q171" s="236"/>
      <c r="R171" s="278"/>
      <c r="S171" s="278"/>
    </row>
    <row r="172" spans="4:19" x14ac:dyDescent="0.25">
      <c r="R172" s="321"/>
      <c r="S172" s="321"/>
    </row>
    <row r="173" spans="4:19" x14ac:dyDescent="0.25">
      <c r="D173" s="271" t="s">
        <v>309</v>
      </c>
      <c r="G173" s="307" t="s">
        <v>19</v>
      </c>
      <c r="H173" s="325">
        <v>0</v>
      </c>
      <c r="R173" s="321"/>
      <c r="S173" s="321"/>
    </row>
    <row r="174" spans="4:19" x14ac:dyDescent="0.25">
      <c r="D174" s="322" t="s">
        <v>310</v>
      </c>
      <c r="J174" s="292">
        <v>0</v>
      </c>
      <c r="K174" s="273" t="s">
        <v>11</v>
      </c>
      <c r="L174" s="296">
        <f>IF(OR($A$1&lt;1,$A$1&gt;7),0,HLOOKUP($A$1,TABLE,+AB73+1))</f>
        <v>12</v>
      </c>
      <c r="M174" s="242"/>
      <c r="N174" s="273" t="s">
        <v>407</v>
      </c>
      <c r="O174" s="275"/>
      <c r="P174" s="276">
        <f>IF(ISTEXT(+L174),"   N/A",ABS(+$L174-$J174))</f>
        <v>12</v>
      </c>
      <c r="Q174" s="236"/>
      <c r="R174" s="277"/>
      <c r="S174" s="277"/>
    </row>
    <row r="175" spans="4:19" x14ac:dyDescent="0.25">
      <c r="D175" s="322" t="s">
        <v>311</v>
      </c>
      <c r="J175" s="275"/>
      <c r="K175" s="275"/>
      <c r="L175" s="296">
        <f>IF(OR($A$1&lt;1,$A$1&gt;7),0,HLOOKUP($A$1,TABLE,+AB74+1))</f>
        <v>36.299999999999997</v>
      </c>
      <c r="M175" s="242"/>
      <c r="N175" s="273" t="s">
        <v>393</v>
      </c>
      <c r="O175" s="275"/>
      <c r="P175" s="276">
        <f>IF(ISTEXT(+L175),"   N/A",ABS(+$L175-$J174))</f>
        <v>36.299999999999997</v>
      </c>
      <c r="Q175" s="236"/>
      <c r="R175" s="719"/>
      <c r="S175" s="719"/>
    </row>
    <row r="176" spans="4:19" x14ac:dyDescent="0.25">
      <c r="D176" s="323"/>
      <c r="J176" s="275"/>
      <c r="K176" s="275"/>
      <c r="L176" s="296"/>
      <c r="M176" s="242"/>
      <c r="N176" s="273"/>
      <c r="O176" s="275"/>
      <c r="P176" s="276"/>
      <c r="Q176" s="236"/>
      <c r="R176" s="278"/>
      <c r="S176" s="278"/>
    </row>
    <row r="177" spans="4:19" x14ac:dyDescent="0.25">
      <c r="D177" s="271" t="s">
        <v>419</v>
      </c>
      <c r="G177" s="307" t="s">
        <v>19</v>
      </c>
      <c r="H177" s="325">
        <v>0</v>
      </c>
      <c r="R177" s="321"/>
      <c r="S177" s="321"/>
    </row>
    <row r="178" spans="4:19" x14ac:dyDescent="0.25">
      <c r="D178" s="322" t="s">
        <v>420</v>
      </c>
      <c r="J178" s="292">
        <v>0</v>
      </c>
      <c r="K178" s="273" t="s">
        <v>11</v>
      </c>
      <c r="L178" s="296">
        <f>IF(OR($A$1&lt;1,$A$1&gt;7),0,HLOOKUP($A$1,TABLE,+AB75+1))</f>
        <v>0</v>
      </c>
      <c r="M178" s="242"/>
      <c r="N178" s="273" t="s">
        <v>407</v>
      </c>
      <c r="O178" s="275"/>
      <c r="P178" s="276">
        <f>IF(ISTEXT(+L178),"   N/A",ABS(+$L178-$J178))</f>
        <v>0</v>
      </c>
      <c r="Q178" s="236"/>
      <c r="R178" s="277"/>
      <c r="S178" s="277"/>
    </row>
    <row r="179" spans="4:19" x14ac:dyDescent="0.25">
      <c r="D179" s="322" t="s">
        <v>421</v>
      </c>
      <c r="J179" s="275"/>
      <c r="K179" s="275"/>
      <c r="L179" s="296">
        <f>IF(OR($A$1&lt;1,$A$1&gt;7),0,HLOOKUP($A$1,TABLE,+AB76+1))</f>
        <v>40.700000000000003</v>
      </c>
      <c r="M179" s="242"/>
      <c r="N179" s="273" t="s">
        <v>393</v>
      </c>
      <c r="O179" s="275"/>
      <c r="P179" s="276">
        <f>IF(ISTEXT(+L179),"   N/A",ABS(+$L179-$J178))</f>
        <v>40.700000000000003</v>
      </c>
      <c r="Q179" s="236"/>
      <c r="R179" s="719"/>
      <c r="S179" s="719"/>
    </row>
    <row r="180" spans="4:19" x14ac:dyDescent="0.25">
      <c r="D180" s="323"/>
      <c r="J180" s="275"/>
      <c r="K180" s="275"/>
      <c r="L180" s="296"/>
      <c r="M180" s="242"/>
      <c r="N180" s="273"/>
      <c r="O180" s="275"/>
      <c r="P180" s="276"/>
      <c r="Q180" s="236"/>
      <c r="R180" s="278"/>
      <c r="S180" s="278"/>
    </row>
    <row r="181" spans="4:19" x14ac:dyDescent="0.25">
      <c r="D181" s="323"/>
      <c r="J181" s="275"/>
      <c r="K181" s="275"/>
      <c r="L181" s="296"/>
      <c r="M181" s="242"/>
      <c r="N181" s="273"/>
      <c r="O181" s="275"/>
      <c r="P181" s="276"/>
      <c r="Q181" s="236"/>
      <c r="R181" s="278"/>
      <c r="S181" s="278"/>
    </row>
    <row r="182" spans="4:19" x14ac:dyDescent="0.25">
      <c r="D182" s="326" t="s">
        <v>314</v>
      </c>
      <c r="G182" s="307" t="s">
        <v>19</v>
      </c>
      <c r="H182" s="325">
        <v>0</v>
      </c>
      <c r="R182" s="321"/>
      <c r="S182" s="321"/>
    </row>
    <row r="183" spans="4:19" x14ac:dyDescent="0.25">
      <c r="D183" s="322" t="s">
        <v>315</v>
      </c>
      <c r="J183" s="292">
        <v>0</v>
      </c>
      <c r="K183" s="273" t="s">
        <v>11</v>
      </c>
      <c r="L183" s="296">
        <f>IF(OR($A$1&lt;1,$A$1&gt;7),0,HLOOKUP($A$1,TABLE,+AB77+1))</f>
        <v>2.7</v>
      </c>
      <c r="M183" s="242"/>
      <c r="N183" s="273" t="s">
        <v>407</v>
      </c>
      <c r="O183" s="275"/>
      <c r="P183" s="276">
        <f>IF(ISTEXT(+L183),"   N/A",ABS(+$L183-$J183))</f>
        <v>2.7</v>
      </c>
      <c r="Q183" s="236"/>
      <c r="R183" s="277"/>
      <c r="S183" s="277"/>
    </row>
    <row r="184" spans="4:19" x14ac:dyDescent="0.25">
      <c r="D184" s="322" t="s">
        <v>316</v>
      </c>
      <c r="J184" s="275"/>
      <c r="K184" s="275"/>
      <c r="L184" s="296">
        <f>IF(OR($A$1&lt;1,$A$1&gt;7),0,HLOOKUP($A$1,TABLE,+AB78+1))</f>
        <v>13.6</v>
      </c>
      <c r="M184" s="242"/>
      <c r="N184" s="273" t="s">
        <v>393</v>
      </c>
      <c r="O184" s="275"/>
      <c r="P184" s="276">
        <f>IF(ISTEXT(+L184),"   N/A",ABS(+$L184-$J183))</f>
        <v>13.6</v>
      </c>
      <c r="Q184" s="236"/>
      <c r="R184" s="719"/>
      <c r="S184" s="719"/>
    </row>
    <row r="185" spans="4:19" x14ac:dyDescent="0.25">
      <c r="D185" s="326"/>
      <c r="J185" s="275"/>
      <c r="K185" s="275"/>
      <c r="L185" s="296"/>
      <c r="M185" s="242"/>
      <c r="N185" s="273"/>
      <c r="O185" s="275"/>
      <c r="P185" s="276"/>
      <c r="Q185" s="236"/>
      <c r="R185" s="278"/>
      <c r="S185" s="278"/>
    </row>
    <row r="186" spans="4:19" x14ac:dyDescent="0.25">
      <c r="R186" s="321"/>
      <c r="S186" s="321"/>
    </row>
    <row r="187" spans="4:19" x14ac:dyDescent="0.25">
      <c r="D187" s="326" t="s">
        <v>264</v>
      </c>
      <c r="G187" s="307" t="s">
        <v>19</v>
      </c>
      <c r="H187" s="325">
        <v>0</v>
      </c>
      <c r="R187" s="321"/>
      <c r="S187" s="321"/>
    </row>
    <row r="188" spans="4:19" x14ac:dyDescent="0.25">
      <c r="D188" s="322" t="s">
        <v>317</v>
      </c>
      <c r="J188" s="292">
        <v>0</v>
      </c>
      <c r="K188" s="273" t="s">
        <v>11</v>
      </c>
      <c r="L188" s="296">
        <f>IF(OR($A$1&lt;1,$A$1&gt;7),0,HLOOKUP($A$1,TABLE,+AB79+1))</f>
        <v>3.7</v>
      </c>
      <c r="M188" s="242"/>
      <c r="N188" s="273" t="s">
        <v>407</v>
      </c>
      <c r="O188" s="275"/>
      <c r="P188" s="276">
        <f>IF(ISTEXT(+L188),"   N/A",ABS(+$L188-$J188))</f>
        <v>3.7</v>
      </c>
      <c r="Q188" s="236"/>
      <c r="R188" s="277"/>
      <c r="S188" s="277"/>
    </row>
    <row r="189" spans="4:19" x14ac:dyDescent="0.25">
      <c r="D189" s="322" t="s">
        <v>316</v>
      </c>
      <c r="J189" s="275"/>
      <c r="K189" s="275"/>
      <c r="L189" s="296">
        <f>IF(OR($A$1&lt;1,$A$1&gt;7),0,HLOOKUP($A$1,TABLE,+AB80+1))</f>
        <v>17.2</v>
      </c>
      <c r="M189" s="242"/>
      <c r="N189" s="273" t="s">
        <v>393</v>
      </c>
      <c r="O189" s="275"/>
      <c r="P189" s="276">
        <f>IF(ISTEXT(+L189),"   N/A",ABS(+$L189-$J188))</f>
        <v>17.2</v>
      </c>
      <c r="Q189" s="236"/>
      <c r="R189" s="719"/>
      <c r="S189" s="719"/>
    </row>
    <row r="190" spans="4:19" x14ac:dyDescent="0.25">
      <c r="J190" s="275"/>
      <c r="K190" s="275"/>
      <c r="L190" s="296"/>
      <c r="M190" s="242"/>
      <c r="N190" s="273"/>
      <c r="O190" s="275"/>
      <c r="P190" s="276"/>
      <c r="Q190" s="236"/>
      <c r="R190" s="256"/>
      <c r="S190" s="256"/>
    </row>
    <row r="64942" spans="18:19" x14ac:dyDescent="0.25">
      <c r="R64942" s="319"/>
      <c r="S64942" s="327"/>
    </row>
  </sheetData>
  <mergeCells count="4">
    <mergeCell ref="E3:M3"/>
    <mergeCell ref="O3:Q3"/>
    <mergeCell ref="L9:N9"/>
    <mergeCell ref="R10:S10"/>
  </mergeCells>
  <printOptions gridLinesSet="0"/>
  <pageMargins left="0.25" right="0.25" top="0.25" bottom="0.25" header="0.5" footer="0.19"/>
  <pageSetup scale="60" orientation="landscape" horizontalDpi="4294967292" r:id="rId1"/>
  <headerFooter alignWithMargins="0">
    <oddFooter>Page &amp;P of &amp;N</oddFooter>
  </headerFooter>
  <rowBreaks count="5" manualBreakCount="5">
    <brk id="34" min="2" max="18" man="1"/>
    <brk id="57" min="2" max="18" man="1"/>
    <brk id="80" min="2" max="18" man="1"/>
    <brk id="102" max="16383" man="1"/>
    <brk id="150" max="16383" man="1"/>
  </row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4">
    <tabColor theme="6"/>
  </sheetPr>
  <dimension ref="A1:AJ197"/>
  <sheetViews>
    <sheetView showGridLines="0" workbookViewId="0">
      <pane xSplit="1" ySplit="11" topLeftCell="B12" activePane="bottomRight" state="frozen"/>
      <selection pane="topRight"/>
      <selection pane="bottomLeft"/>
      <selection pane="bottomRight" activeCell="H15" sqref="H15"/>
    </sheetView>
  </sheetViews>
  <sheetFormatPr defaultColWidth="12.42578125" defaultRowHeight="15.75" x14ac:dyDescent="0.25"/>
  <cols>
    <col min="1" max="1" width="6.140625" style="356" customWidth="1"/>
    <col min="2" max="3" width="2.28515625" style="356" customWidth="1"/>
    <col min="4" max="4" width="11.42578125" style="356" customWidth="1"/>
    <col min="5" max="5" width="25.42578125" style="356" customWidth="1"/>
    <col min="6" max="6" width="4.42578125" style="356" customWidth="1"/>
    <col min="7" max="7" width="2.28515625" style="356" customWidth="1"/>
    <col min="8" max="8" width="19.42578125" style="356" customWidth="1"/>
    <col min="9" max="9" width="2.28515625" style="356" customWidth="1"/>
    <col min="10" max="10" width="9.85546875" style="356" customWidth="1"/>
    <col min="11" max="11" width="3.42578125" style="356" customWidth="1"/>
    <col min="12" max="12" width="14.7109375" style="356" customWidth="1"/>
    <col min="13" max="13" width="2.28515625" style="356" customWidth="1"/>
    <col min="14" max="14" width="14.7109375" style="356" customWidth="1"/>
    <col min="15" max="15" width="2.28515625" style="356" customWidth="1"/>
    <col min="16" max="16" width="13.85546875" style="356" customWidth="1"/>
    <col min="17" max="17" width="2.28515625" style="356" customWidth="1"/>
    <col min="18" max="18" width="12.42578125" style="356" customWidth="1"/>
    <col min="19" max="19" width="32" style="356" customWidth="1"/>
    <col min="20" max="20" width="12.42578125" style="362" customWidth="1"/>
    <col min="21" max="22" width="8.7109375" style="362" customWidth="1"/>
    <col min="23" max="24" width="9.140625" style="362" customWidth="1"/>
    <col min="25" max="28" width="9.140625" style="362" hidden="1" customWidth="1"/>
    <col min="29" max="31" width="11.5703125" style="238" hidden="1" customWidth="1"/>
    <col min="32" max="34" width="13" style="238" hidden="1" customWidth="1"/>
    <col min="35" max="36" width="12.42578125" style="362"/>
    <col min="37" max="16384" width="12.42578125" style="356"/>
  </cols>
  <sheetData>
    <row r="1" spans="1:36" s="331" customFormat="1" ht="23.25" x14ac:dyDescent="0.35">
      <c r="A1" s="735">
        <f>rev_code</f>
        <v>1</v>
      </c>
      <c r="B1" s="183"/>
      <c r="C1" s="184"/>
      <c r="D1" s="185" t="s">
        <v>388</v>
      </c>
      <c r="E1" s="328"/>
      <c r="F1" s="328"/>
      <c r="G1" s="328"/>
      <c r="H1" s="328"/>
      <c r="I1" s="328"/>
      <c r="J1" s="328"/>
      <c r="K1" s="328"/>
      <c r="L1" s="328"/>
      <c r="M1" s="328"/>
      <c r="N1" s="328"/>
      <c r="O1" s="328"/>
      <c r="P1" s="328"/>
      <c r="Q1" s="328"/>
      <c r="R1" s="328"/>
      <c r="S1" s="329"/>
      <c r="T1" s="330"/>
      <c r="U1" s="330"/>
      <c r="V1" s="330"/>
      <c r="W1" s="330"/>
      <c r="X1" s="330"/>
      <c r="Y1" s="330"/>
      <c r="Z1" s="330"/>
      <c r="AA1" s="330"/>
      <c r="AB1" s="330"/>
      <c r="AC1" s="191"/>
      <c r="AD1" s="191"/>
      <c r="AE1" s="191"/>
      <c r="AF1" s="191"/>
      <c r="AG1" s="191"/>
      <c r="AH1" s="191"/>
      <c r="AI1" s="330"/>
      <c r="AJ1" s="330"/>
    </row>
    <row r="3" spans="1:36" s="200" customFormat="1" ht="18.75" x14ac:dyDescent="0.3">
      <c r="A3" s="193"/>
      <c r="B3" s="193"/>
      <c r="C3" s="194"/>
      <c r="D3" s="195" t="s">
        <v>0</v>
      </c>
      <c r="E3" s="849" t="str">
        <f>IF(agency="","",agency)</f>
        <v xml:space="preserve"> </v>
      </c>
      <c r="F3" s="849"/>
      <c r="G3" s="849"/>
      <c r="H3" s="849"/>
      <c r="I3" s="849"/>
      <c r="J3" s="849"/>
      <c r="K3" s="849"/>
      <c r="L3" s="849"/>
      <c r="M3" s="849"/>
      <c r="N3" s="196" t="s">
        <v>1</v>
      </c>
      <c r="O3" s="850" t="str">
        <f>IF(date="","",date)</f>
        <v xml:space="preserve"> </v>
      </c>
      <c r="P3" s="850"/>
      <c r="Q3" s="850"/>
      <c r="R3" s="197"/>
      <c r="S3" s="193"/>
      <c r="T3" s="198"/>
      <c r="U3" s="198"/>
      <c r="V3" s="198"/>
      <c r="W3" s="198"/>
      <c r="X3" s="198"/>
      <c r="Y3" s="198"/>
      <c r="Z3" s="198"/>
      <c r="AA3" s="198"/>
      <c r="AB3" s="198"/>
      <c r="AC3" s="199"/>
      <c r="AD3" s="199"/>
      <c r="AE3" s="199"/>
      <c r="AF3" s="199"/>
      <c r="AG3" s="199"/>
      <c r="AH3" s="199"/>
      <c r="AI3" s="198"/>
      <c r="AJ3" s="198"/>
    </row>
    <row r="4" spans="1:36" s="200" customFormat="1" ht="19.5" thickBot="1" x14ac:dyDescent="0.35">
      <c r="A4" s="193"/>
      <c r="B4" s="193"/>
      <c r="C4" s="194"/>
      <c r="D4" s="195"/>
      <c r="E4" s="201"/>
      <c r="F4" s="201"/>
      <c r="G4" s="202"/>
      <c r="H4" s="202"/>
      <c r="I4" s="202"/>
      <c r="J4" s="202"/>
      <c r="K4" s="202"/>
      <c r="L4" s="202"/>
      <c r="M4" s="202"/>
      <c r="N4" s="196"/>
      <c r="O4" s="204"/>
      <c r="P4" s="205"/>
      <c r="Q4" s="202"/>
      <c r="R4" s="197"/>
      <c r="S4" s="193"/>
      <c r="T4" s="198"/>
      <c r="U4" s="198"/>
      <c r="V4" s="198"/>
      <c r="W4" s="198"/>
      <c r="X4" s="198"/>
      <c r="Y4" s="198"/>
      <c r="Z4" s="198"/>
      <c r="AA4" s="198"/>
      <c r="AB4" s="198"/>
      <c r="AC4" s="199"/>
      <c r="AD4" s="199"/>
      <c r="AE4" s="199"/>
      <c r="AF4" s="199"/>
      <c r="AG4" s="199"/>
      <c r="AH4" s="199"/>
      <c r="AI4" s="198"/>
      <c r="AJ4" s="198"/>
    </row>
    <row r="5" spans="1:36" s="332" customFormat="1" ht="27.75" customHeight="1" thickBot="1" x14ac:dyDescent="0.3">
      <c r="C5" s="333"/>
      <c r="D5" s="10"/>
      <c r="E5" s="24"/>
      <c r="F5" s="25"/>
      <c r="G5" s="26"/>
      <c r="H5" s="26"/>
      <c r="I5" s="26"/>
      <c r="J5" s="27" t="s">
        <v>64</v>
      </c>
      <c r="K5" s="25"/>
      <c r="L5" s="26"/>
      <c r="M5" s="25"/>
      <c r="N5" s="25" t="str">
        <f>IF(OR($A$1&lt;1,$A$1&gt;7),'READ ME!'!$B$278,CHOOSE($A$1+1,'READ ME!'!$B$278,'READ ME!'!$B$272,'READ ME!'!$B$273,'READ ME!'!$B$274,'READ ME!'!$B$275,'READ ME!'!$B$276,'READ ME!'!$B$277,'READ ME!'!$B$278))</f>
        <v>Under $1,250,000</v>
      </c>
      <c r="O5" s="25"/>
      <c r="P5" s="29"/>
      <c r="Q5" s="26"/>
      <c r="R5" s="30"/>
      <c r="T5" s="334"/>
      <c r="U5" s="334"/>
      <c r="V5" s="334"/>
      <c r="W5" s="334"/>
      <c r="X5" s="334"/>
      <c r="Y5" s="334"/>
      <c r="Z5" s="334"/>
      <c r="AA5" s="334"/>
      <c r="AB5" s="334"/>
      <c r="AC5" s="209"/>
      <c r="AD5" s="209"/>
      <c r="AE5" s="209"/>
      <c r="AF5" s="209"/>
      <c r="AG5" s="209"/>
      <c r="AH5" s="209"/>
      <c r="AI5" s="334"/>
      <c r="AJ5" s="334"/>
    </row>
    <row r="6" spans="1:36" s="200" customFormat="1" ht="18.75" x14ac:dyDescent="0.3">
      <c r="B6" s="335"/>
      <c r="C6" s="194"/>
      <c r="D6" s="194"/>
      <c r="E6" s="194"/>
      <c r="F6" s="194"/>
      <c r="G6" s="194"/>
      <c r="H6" s="194"/>
      <c r="I6" s="194"/>
      <c r="J6" s="336"/>
      <c r="K6" s="336"/>
      <c r="L6" s="194"/>
      <c r="M6" s="194"/>
      <c r="N6" s="194"/>
      <c r="O6" s="194"/>
      <c r="P6" s="194"/>
      <c r="T6" s="198"/>
      <c r="U6" s="198"/>
      <c r="V6" s="198"/>
      <c r="W6" s="198"/>
      <c r="X6" s="198"/>
      <c r="Y6" s="198"/>
      <c r="Z6" s="198"/>
      <c r="AA6" s="198"/>
      <c r="AB6" s="198"/>
      <c r="AC6" s="199"/>
      <c r="AD6" s="199"/>
      <c r="AE6" s="199"/>
      <c r="AF6" s="199"/>
      <c r="AG6" s="199"/>
      <c r="AH6" s="199"/>
      <c r="AI6" s="198"/>
      <c r="AJ6" s="198"/>
    </row>
    <row r="7" spans="1:36" s="200" customFormat="1" ht="18.75" x14ac:dyDescent="0.3">
      <c r="A7" s="194"/>
      <c r="C7" s="194"/>
      <c r="D7" s="194"/>
      <c r="F7" s="212" t="s">
        <v>499</v>
      </c>
      <c r="G7" s="337"/>
      <c r="H7" s="214">
        <f>+NR</f>
        <v>0</v>
      </c>
      <c r="I7" s="215" t="s">
        <v>319</v>
      </c>
      <c r="J7" s="194"/>
      <c r="K7" s="194"/>
      <c r="L7" s="194"/>
      <c r="M7" s="194"/>
      <c r="N7" s="194"/>
      <c r="O7" s="194"/>
      <c r="P7" s="194"/>
      <c r="Q7" s="194"/>
      <c r="R7" s="194"/>
      <c r="T7" s="198"/>
      <c r="U7" s="198"/>
      <c r="V7" s="198"/>
      <c r="W7" s="198"/>
      <c r="X7" s="198"/>
      <c r="Y7" s="198"/>
      <c r="Z7" s="198"/>
      <c r="AA7" s="198"/>
      <c r="AB7" s="198"/>
      <c r="AC7" s="199"/>
      <c r="AD7" s="199"/>
      <c r="AE7" s="199"/>
      <c r="AF7" s="199"/>
      <c r="AG7" s="199"/>
      <c r="AH7" s="199"/>
      <c r="AI7" s="198"/>
      <c r="AJ7" s="198"/>
    </row>
    <row r="8" spans="1:36" s="200" customFormat="1" ht="18.75" x14ac:dyDescent="0.3">
      <c r="A8" s="194"/>
      <c r="C8" s="194"/>
      <c r="D8" s="194"/>
      <c r="F8" s="216"/>
      <c r="G8" s="216"/>
      <c r="H8" s="338"/>
      <c r="I8" s="194"/>
      <c r="J8" s="194"/>
      <c r="K8" s="194"/>
      <c r="L8" s="194"/>
      <c r="M8" s="194"/>
      <c r="N8" s="194"/>
      <c r="O8" s="194"/>
      <c r="P8" s="194"/>
      <c r="Q8" s="194"/>
      <c r="R8" s="194"/>
      <c r="T8" s="198"/>
      <c r="U8" s="198"/>
      <c r="V8" s="198"/>
      <c r="W8" s="198"/>
      <c r="X8" s="198"/>
      <c r="Y8" s="198"/>
      <c r="Z8" s="198"/>
      <c r="AA8" s="198"/>
      <c r="AB8" s="198"/>
      <c r="AC8" s="199"/>
      <c r="AD8" s="199"/>
      <c r="AE8" s="199"/>
      <c r="AF8" s="199"/>
      <c r="AG8" s="199"/>
      <c r="AH8" s="199"/>
      <c r="AI8" s="198"/>
      <c r="AJ8" s="198"/>
    </row>
    <row r="9" spans="1:36" s="194" customFormat="1" ht="18.75" x14ac:dyDescent="0.3">
      <c r="H9" s="202" t="s">
        <v>122</v>
      </c>
      <c r="J9" s="335" t="s">
        <v>496</v>
      </c>
      <c r="L9" s="853" t="s">
        <v>3</v>
      </c>
      <c r="M9" s="853"/>
      <c r="N9" s="853"/>
      <c r="P9" s="339" t="s">
        <v>89</v>
      </c>
      <c r="Q9" s="210"/>
      <c r="R9" s="195"/>
      <c r="S9" s="340"/>
      <c r="T9" s="341"/>
      <c r="U9" s="341"/>
      <c r="V9" s="341"/>
      <c r="W9" s="341"/>
      <c r="X9" s="341"/>
      <c r="Y9" s="341"/>
      <c r="Z9" s="341"/>
      <c r="AA9" s="341"/>
      <c r="AB9" s="341"/>
      <c r="AC9" s="221"/>
      <c r="AD9" s="221"/>
      <c r="AE9" s="221"/>
      <c r="AF9" s="221"/>
      <c r="AG9" s="221"/>
      <c r="AH9" s="221"/>
      <c r="AI9" s="341"/>
      <c r="AJ9" s="341"/>
    </row>
    <row r="10" spans="1:36" s="194" customFormat="1" ht="18.75" x14ac:dyDescent="0.3">
      <c r="A10" s="342"/>
      <c r="C10" s="343" t="s">
        <v>495</v>
      </c>
      <c r="D10" s="344"/>
      <c r="E10" s="344"/>
      <c r="F10" s="345"/>
      <c r="G10" s="345"/>
      <c r="H10" s="224" t="s">
        <v>169</v>
      </c>
      <c r="I10" s="225"/>
      <c r="J10" s="343" t="s">
        <v>497</v>
      </c>
      <c r="L10" s="227" t="s">
        <v>123</v>
      </c>
      <c r="M10" s="210"/>
      <c r="N10" s="222" t="s">
        <v>7</v>
      </c>
      <c r="P10" s="346" t="s">
        <v>8</v>
      </c>
      <c r="Q10" s="210"/>
      <c r="R10" s="854" t="s">
        <v>121</v>
      </c>
      <c r="S10" s="854"/>
      <c r="T10" s="341"/>
      <c r="U10" s="341"/>
      <c r="V10" s="229"/>
      <c r="W10" s="229"/>
      <c r="X10" s="229"/>
      <c r="Y10" s="229"/>
      <c r="Z10" s="229"/>
      <c r="AA10" s="341"/>
      <c r="AB10" s="341"/>
      <c r="AC10" s="221"/>
      <c r="AD10" s="221"/>
      <c r="AE10" s="221"/>
      <c r="AF10" s="221"/>
      <c r="AG10" s="221"/>
      <c r="AH10" s="221"/>
      <c r="AI10" s="341"/>
      <c r="AJ10" s="341"/>
    </row>
    <row r="11" spans="1:36" s="200" customFormat="1" ht="18.75" x14ac:dyDescent="0.3">
      <c r="I11" s="347"/>
      <c r="J11" s="348"/>
      <c r="K11" s="348"/>
      <c r="L11" s="349"/>
      <c r="P11" s="350"/>
      <c r="Q11" s="193"/>
      <c r="R11" s="193"/>
      <c r="S11" s="193"/>
      <c r="T11" s="198"/>
      <c r="U11" s="198"/>
      <c r="V11" s="198"/>
      <c r="W11" s="198"/>
      <c r="X11" s="198"/>
      <c r="Y11" s="198"/>
      <c r="Z11" s="198"/>
      <c r="AA11" s="198"/>
      <c r="AB11" s="198"/>
      <c r="AC11" s="199"/>
      <c r="AD11" s="199"/>
      <c r="AE11" s="199"/>
      <c r="AF11" s="199"/>
      <c r="AG11" s="199"/>
      <c r="AH11" s="199"/>
      <c r="AI11" s="198"/>
      <c r="AJ11" s="198"/>
    </row>
    <row r="12" spans="1:36" s="200" customFormat="1" ht="18.75" x14ac:dyDescent="0.3">
      <c r="I12" s="347"/>
      <c r="J12" s="348"/>
      <c r="K12" s="348"/>
      <c r="L12" s="348"/>
      <c r="P12" s="350"/>
      <c r="Q12" s="193"/>
      <c r="R12" s="193"/>
      <c r="S12" s="193"/>
      <c r="T12" s="198"/>
      <c r="U12" s="198"/>
      <c r="V12" s="198"/>
      <c r="W12" s="198"/>
      <c r="X12" s="198"/>
      <c r="Y12" s="198"/>
      <c r="Z12" s="198"/>
      <c r="AA12" s="207"/>
      <c r="AB12" s="207"/>
      <c r="AC12" s="351" t="s">
        <v>10</v>
      </c>
      <c r="AD12" s="221">
        <v>1250</v>
      </c>
      <c r="AE12" s="221">
        <v>2500</v>
      </c>
      <c r="AF12" s="221">
        <v>5000</v>
      </c>
      <c r="AG12" s="351">
        <v>10000</v>
      </c>
      <c r="AH12" s="351" t="s">
        <v>107</v>
      </c>
      <c r="AI12" s="352"/>
      <c r="AJ12" s="198"/>
    </row>
    <row r="13" spans="1:36" s="200" customFormat="1" ht="18.75" x14ac:dyDescent="0.3">
      <c r="C13" s="353" t="s">
        <v>505</v>
      </c>
      <c r="D13" s="354"/>
      <c r="E13" s="354"/>
      <c r="F13" s="354"/>
      <c r="G13" s="354"/>
      <c r="H13" s="355"/>
      <c r="I13" s="347"/>
      <c r="J13" s="348"/>
      <c r="K13" s="348"/>
      <c r="L13" s="348"/>
      <c r="P13" s="350"/>
      <c r="Q13" s="193"/>
      <c r="R13" s="193"/>
      <c r="S13" s="193"/>
      <c r="T13" s="198"/>
      <c r="U13" s="198"/>
      <c r="V13" s="198"/>
      <c r="W13" s="198"/>
      <c r="X13" s="198"/>
      <c r="Y13" s="198"/>
      <c r="Z13" s="198"/>
      <c r="AA13" s="207"/>
      <c r="AB13" s="207"/>
      <c r="AC13" s="221">
        <v>1250</v>
      </c>
      <c r="AD13" s="221">
        <v>2500</v>
      </c>
      <c r="AE13" s="221">
        <v>5000</v>
      </c>
      <c r="AF13" s="221">
        <v>10000</v>
      </c>
      <c r="AG13" s="221">
        <v>25000</v>
      </c>
      <c r="AH13" s="221">
        <v>25000</v>
      </c>
      <c r="AI13" s="220"/>
      <c r="AJ13" s="198"/>
    </row>
    <row r="14" spans="1:36" x14ac:dyDescent="0.25">
      <c r="I14" s="357"/>
      <c r="J14" s="358"/>
      <c r="K14" s="359"/>
      <c r="L14" s="359"/>
      <c r="P14" s="360"/>
      <c r="Q14" s="361"/>
      <c r="R14" s="361"/>
      <c r="S14" s="361"/>
      <c r="Z14" s="265" t="s">
        <v>178</v>
      </c>
      <c r="AA14" s="265"/>
      <c r="AB14" s="237"/>
      <c r="AC14" s="266">
        <v>1</v>
      </c>
      <c r="AD14" s="266">
        <v>2</v>
      </c>
      <c r="AE14" s="266">
        <v>3</v>
      </c>
      <c r="AF14" s="266">
        <v>4</v>
      </c>
      <c r="AG14" s="266">
        <v>5</v>
      </c>
      <c r="AH14" s="266">
        <v>6</v>
      </c>
    </row>
    <row r="15" spans="1:36" x14ac:dyDescent="0.25">
      <c r="D15" s="363" t="s">
        <v>433</v>
      </c>
      <c r="G15" s="364" t="s">
        <v>19</v>
      </c>
      <c r="H15" s="365">
        <v>0</v>
      </c>
      <c r="I15" s="357"/>
      <c r="J15" s="366" t="e">
        <f>(H15/NR)*100</f>
        <v>#DIV/0!</v>
      </c>
      <c r="K15" s="367" t="s">
        <v>11</v>
      </c>
      <c r="L15" s="296">
        <f>IF(OR($A$1&lt;1,$A$1&gt;7),0,HLOOKUP($A$1,TABLE,+AB15+1))</f>
        <v>42.1</v>
      </c>
      <c r="N15" s="368" t="s">
        <v>12</v>
      </c>
      <c r="P15" s="360" t="e">
        <f>IF(ISTEXT(L15),"   N.A.",ABS(L15-J15))</f>
        <v>#DIV/0!</v>
      </c>
      <c r="Q15" s="361"/>
      <c r="R15" s="369"/>
      <c r="S15" s="369"/>
      <c r="Z15" s="267" t="s">
        <v>181</v>
      </c>
      <c r="AA15" s="268" t="s">
        <v>12</v>
      </c>
      <c r="AB15" s="362">
        <v>1</v>
      </c>
      <c r="AC15" s="270">
        <v>42.1</v>
      </c>
      <c r="AD15" s="270">
        <v>42.6</v>
      </c>
      <c r="AE15" s="270">
        <v>45.3</v>
      </c>
      <c r="AF15" s="270">
        <v>49.9</v>
      </c>
      <c r="AG15" s="270">
        <v>52.3</v>
      </c>
      <c r="AH15" s="270">
        <v>53.5</v>
      </c>
      <c r="AI15" s="237"/>
    </row>
    <row r="16" spans="1:36" x14ac:dyDescent="0.25">
      <c r="D16" s="363"/>
      <c r="I16" s="357"/>
      <c r="J16" s="359"/>
      <c r="K16" s="359"/>
      <c r="L16" s="359"/>
      <c r="N16" s="368"/>
      <c r="P16" s="360"/>
      <c r="Q16" s="361"/>
      <c r="R16" s="379"/>
      <c r="S16" s="379"/>
      <c r="Z16" s="267" t="s">
        <v>182</v>
      </c>
      <c r="AA16" s="268" t="s">
        <v>12</v>
      </c>
      <c r="AB16" s="362">
        <v>2</v>
      </c>
      <c r="AC16" s="270">
        <v>2.9</v>
      </c>
      <c r="AD16" s="270">
        <v>2.2000000000000002</v>
      </c>
      <c r="AE16" s="270">
        <v>2.9</v>
      </c>
      <c r="AF16" s="270">
        <v>2.6</v>
      </c>
      <c r="AG16" s="270">
        <v>1.4</v>
      </c>
      <c r="AH16" s="270">
        <v>3.2</v>
      </c>
      <c r="AI16" s="237"/>
    </row>
    <row r="17" spans="2:35" x14ac:dyDescent="0.25">
      <c r="D17" s="363" t="s">
        <v>230</v>
      </c>
      <c r="G17" s="364" t="s">
        <v>19</v>
      </c>
      <c r="H17" s="365">
        <v>0</v>
      </c>
      <c r="I17" s="357"/>
      <c r="J17" s="366" t="e">
        <f>(H17/NR)*100</f>
        <v>#DIV/0!</v>
      </c>
      <c r="K17" s="367" t="s">
        <v>11</v>
      </c>
      <c r="L17" s="296">
        <f>IF(OR($A$1&lt;1,$A$1&gt;7),0,HLOOKUP($A$1,TABLE,+AB16+1))</f>
        <v>2.9</v>
      </c>
      <c r="N17" s="368" t="s">
        <v>12</v>
      </c>
      <c r="P17" s="360" t="e">
        <f>IF(ISTEXT(L17),"   N.A.",ABS(L17-J17))</f>
        <v>#DIV/0!</v>
      </c>
      <c r="Q17" s="361"/>
      <c r="R17" s="369"/>
      <c r="S17" s="369"/>
      <c r="Z17" s="267" t="s">
        <v>35</v>
      </c>
      <c r="AA17" s="268" t="s">
        <v>12</v>
      </c>
      <c r="AB17" s="362">
        <v>3</v>
      </c>
      <c r="AC17" s="270">
        <v>45</v>
      </c>
      <c r="AD17" s="270">
        <v>44.7</v>
      </c>
      <c r="AE17" s="270">
        <v>48</v>
      </c>
      <c r="AF17" s="270">
        <v>52.5</v>
      </c>
      <c r="AG17" s="270">
        <v>53.6</v>
      </c>
      <c r="AH17" s="270">
        <v>56.7</v>
      </c>
      <c r="AI17" s="237"/>
    </row>
    <row r="18" spans="2:35" x14ac:dyDescent="0.25">
      <c r="D18" s="363" t="s">
        <v>492</v>
      </c>
      <c r="I18" s="357"/>
      <c r="J18" s="359"/>
      <c r="K18" s="359"/>
      <c r="L18" s="296"/>
      <c r="N18" s="368"/>
      <c r="P18" s="360"/>
      <c r="Q18" s="361"/>
      <c r="R18" s="369"/>
      <c r="S18" s="369"/>
      <c r="Z18" s="267" t="s">
        <v>183</v>
      </c>
      <c r="AA18" s="268" t="s">
        <v>12</v>
      </c>
      <c r="AB18" s="362">
        <v>4</v>
      </c>
      <c r="AC18" s="270">
        <v>3.7</v>
      </c>
      <c r="AD18" s="270">
        <v>3.4</v>
      </c>
      <c r="AE18" s="270">
        <v>3.1</v>
      </c>
      <c r="AF18" s="270">
        <v>3.2</v>
      </c>
      <c r="AG18" s="270">
        <v>3.2</v>
      </c>
      <c r="AH18" s="270">
        <v>3</v>
      </c>
      <c r="AI18" s="237"/>
    </row>
    <row r="19" spans="2:35" x14ac:dyDescent="0.25">
      <c r="B19" s="370"/>
      <c r="C19" s="370"/>
      <c r="D19" s="371"/>
      <c r="E19" s="370"/>
      <c r="F19" s="370"/>
      <c r="G19" s="370"/>
      <c r="H19" s="370"/>
      <c r="I19" s="372"/>
      <c r="J19" s="373"/>
      <c r="K19" s="373"/>
      <c r="L19" s="373"/>
      <c r="M19" s="370"/>
      <c r="N19" s="374"/>
      <c r="O19" s="370"/>
      <c r="P19" s="375"/>
      <c r="Q19" s="370"/>
      <c r="R19" s="376"/>
      <c r="S19" s="376"/>
      <c r="Z19" s="267" t="s">
        <v>112</v>
      </c>
      <c r="AA19" s="268" t="s">
        <v>12</v>
      </c>
      <c r="AB19" s="362">
        <v>5</v>
      </c>
      <c r="AC19" s="270">
        <v>1.6</v>
      </c>
      <c r="AD19" s="270">
        <v>1.5</v>
      </c>
      <c r="AE19" s="270">
        <v>2.1</v>
      </c>
      <c r="AF19" s="270">
        <v>1.5</v>
      </c>
      <c r="AG19" s="270">
        <v>1.5</v>
      </c>
      <c r="AH19" s="270">
        <v>1.9</v>
      </c>
      <c r="AI19" s="237"/>
    </row>
    <row r="20" spans="2:35" x14ac:dyDescent="0.25">
      <c r="B20" s="370"/>
      <c r="C20" s="370"/>
      <c r="D20" s="368" t="s">
        <v>35</v>
      </c>
      <c r="E20" s="364"/>
      <c r="F20" s="364"/>
      <c r="G20" s="364" t="s">
        <v>19</v>
      </c>
      <c r="H20" s="377">
        <f>+SUM(H15:H19)</f>
        <v>0</v>
      </c>
      <c r="I20" s="357"/>
      <c r="J20" s="366" t="e">
        <f>(H20/NR)*100</f>
        <v>#DIV/0!</v>
      </c>
      <c r="K20" s="367" t="s">
        <v>11</v>
      </c>
      <c r="L20" s="296">
        <f>IF(OR($A$1&lt;1,$A$1&gt;7),0,HLOOKUP($A$1,TABLE,+AB17+1))</f>
        <v>45</v>
      </c>
      <c r="N20" s="368" t="s">
        <v>12</v>
      </c>
      <c r="P20" s="360" t="e">
        <f>IF(ISTEXT(L20),"   N.A.",ABS(L20-J20))</f>
        <v>#DIV/0!</v>
      </c>
      <c r="Q20" s="361"/>
      <c r="R20" s="369"/>
      <c r="S20" s="369"/>
      <c r="Z20" s="267" t="s">
        <v>41</v>
      </c>
      <c r="AA20" s="268" t="s">
        <v>12</v>
      </c>
      <c r="AB20" s="362">
        <v>6</v>
      </c>
      <c r="AC20" s="270">
        <v>3</v>
      </c>
      <c r="AD20" s="270">
        <v>2.9</v>
      </c>
      <c r="AE20" s="270">
        <v>3.8</v>
      </c>
      <c r="AF20" s="270">
        <v>3.2</v>
      </c>
      <c r="AG20" s="270">
        <v>3.5</v>
      </c>
      <c r="AH20" s="270">
        <v>3.6</v>
      </c>
      <c r="AI20" s="237"/>
    </row>
    <row r="21" spans="2:35" x14ac:dyDescent="0.25">
      <c r="B21" s="370"/>
      <c r="C21" s="370"/>
      <c r="H21" s="378"/>
      <c r="I21" s="357"/>
      <c r="J21" s="359"/>
      <c r="K21" s="359"/>
      <c r="L21" s="359"/>
      <c r="N21" s="368"/>
      <c r="P21" s="360"/>
      <c r="Q21" s="361"/>
      <c r="R21" s="379"/>
      <c r="S21" s="379"/>
      <c r="Z21" s="267" t="s">
        <v>48</v>
      </c>
      <c r="AA21" s="268" t="s">
        <v>12</v>
      </c>
      <c r="AB21" s="362">
        <v>7</v>
      </c>
      <c r="AC21" s="270">
        <v>0.4</v>
      </c>
      <c r="AD21" s="270">
        <v>0.3</v>
      </c>
      <c r="AE21" s="270">
        <v>0.1</v>
      </c>
      <c r="AF21" s="270">
        <v>0.2</v>
      </c>
      <c r="AG21" s="270">
        <v>0.2</v>
      </c>
      <c r="AH21" s="270">
        <v>0.4</v>
      </c>
    </row>
    <row r="22" spans="2:35" x14ac:dyDescent="0.25">
      <c r="D22" s="363" t="s">
        <v>183</v>
      </c>
      <c r="G22" s="364" t="s">
        <v>19</v>
      </c>
      <c r="H22" s="365">
        <v>0</v>
      </c>
      <c r="I22" s="357"/>
      <c r="J22" s="366" t="e">
        <f>(H22/NR)*100</f>
        <v>#DIV/0!</v>
      </c>
      <c r="K22" s="367" t="s">
        <v>11</v>
      </c>
      <c r="L22" s="296">
        <f>IF(OR($A$1&lt;1,$A$1&gt;7),0,HLOOKUP($A$1,TABLE,+AB18+1))</f>
        <v>3.7</v>
      </c>
      <c r="N22" s="368" t="s">
        <v>12</v>
      </c>
      <c r="P22" s="360" t="e">
        <f>IF(ISTEXT(L22),"   N.A.",ABS(L22-J22))</f>
        <v>#DIV/0!</v>
      </c>
      <c r="Q22" s="361"/>
      <c r="R22" s="369"/>
      <c r="S22" s="369"/>
      <c r="Z22" s="267" t="s">
        <v>144</v>
      </c>
      <c r="AA22" s="268" t="s">
        <v>12</v>
      </c>
      <c r="AB22" s="362">
        <v>8</v>
      </c>
      <c r="AC22" s="270">
        <v>8.6</v>
      </c>
      <c r="AD22" s="270">
        <v>8.1999999999999993</v>
      </c>
      <c r="AE22" s="270">
        <v>9.1</v>
      </c>
      <c r="AF22" s="270">
        <v>8.1</v>
      </c>
      <c r="AG22" s="270">
        <v>8.3000000000000007</v>
      </c>
      <c r="AH22" s="270">
        <v>8.9</v>
      </c>
      <c r="AI22" s="237"/>
    </row>
    <row r="23" spans="2:35" x14ac:dyDescent="0.25">
      <c r="D23" s="363"/>
      <c r="I23" s="357"/>
      <c r="J23" s="359"/>
      <c r="K23" s="359"/>
      <c r="L23" s="359"/>
      <c r="N23" s="368"/>
      <c r="P23" s="360"/>
      <c r="Q23" s="361"/>
      <c r="R23" s="379"/>
      <c r="S23" s="379"/>
      <c r="Z23" s="267" t="s">
        <v>184</v>
      </c>
      <c r="AA23" s="268" t="s">
        <v>12</v>
      </c>
      <c r="AB23" s="362">
        <v>9</v>
      </c>
      <c r="AC23" s="270">
        <v>53.6</v>
      </c>
      <c r="AD23" s="270">
        <v>52.9</v>
      </c>
      <c r="AE23" s="270">
        <v>57.1</v>
      </c>
      <c r="AF23" s="270">
        <v>60.6</v>
      </c>
      <c r="AG23" s="270">
        <v>62</v>
      </c>
      <c r="AH23" s="270">
        <v>65.5</v>
      </c>
      <c r="AI23" s="237"/>
    </row>
    <row r="24" spans="2:35" x14ac:dyDescent="0.25">
      <c r="D24" s="363" t="s">
        <v>112</v>
      </c>
      <c r="G24" s="364" t="s">
        <v>19</v>
      </c>
      <c r="H24" s="365">
        <v>0</v>
      </c>
      <c r="I24" s="357"/>
      <c r="J24" s="366" t="e">
        <f>(H24/NR)*100</f>
        <v>#DIV/0!</v>
      </c>
      <c r="K24" s="367" t="s">
        <v>11</v>
      </c>
      <c r="L24" s="296">
        <f>IF(OR($A$1&lt;1,$A$1&gt;7),0,HLOOKUP($A$1,TABLE,+AB19+1))</f>
        <v>1.6</v>
      </c>
      <c r="N24" s="368" t="s">
        <v>12</v>
      </c>
      <c r="P24" s="360" t="e">
        <f>IF(ISTEXT(L24),"   N.A.",ABS(L24-J24))</f>
        <v>#DIV/0!</v>
      </c>
      <c r="Q24" s="361"/>
      <c r="R24" s="369"/>
      <c r="S24" s="369"/>
      <c r="Z24" s="267" t="s">
        <v>185</v>
      </c>
      <c r="AA24" s="268" t="s">
        <v>12</v>
      </c>
      <c r="AB24" s="362">
        <v>10</v>
      </c>
      <c r="AC24" s="270">
        <v>0.8</v>
      </c>
      <c r="AD24" s="270">
        <v>1.2</v>
      </c>
      <c r="AE24" s="270">
        <v>0.9</v>
      </c>
      <c r="AF24" s="270">
        <v>1.3</v>
      </c>
      <c r="AG24" s="270">
        <v>1.3</v>
      </c>
      <c r="AH24" s="270">
        <v>2.2000000000000002</v>
      </c>
      <c r="AI24" s="237"/>
    </row>
    <row r="25" spans="2:35" x14ac:dyDescent="0.25">
      <c r="D25" s="363"/>
      <c r="I25" s="357"/>
      <c r="J25" s="359"/>
      <c r="K25" s="359"/>
      <c r="L25" s="359"/>
      <c r="N25" s="368"/>
      <c r="P25" s="360"/>
      <c r="Q25" s="361"/>
      <c r="R25" s="379"/>
      <c r="S25" s="379"/>
      <c r="Z25" s="267" t="s">
        <v>434</v>
      </c>
      <c r="AA25" s="268" t="s">
        <v>12</v>
      </c>
      <c r="AB25" s="362">
        <v>11</v>
      </c>
      <c r="AC25" s="270">
        <v>0.9</v>
      </c>
      <c r="AD25" s="270">
        <v>0.8</v>
      </c>
      <c r="AE25" s="270">
        <v>0.7</v>
      </c>
      <c r="AF25" s="270">
        <v>0.7</v>
      </c>
      <c r="AG25" s="270">
        <v>0.6</v>
      </c>
      <c r="AH25" s="270">
        <v>0.6</v>
      </c>
      <c r="AI25" s="237"/>
    </row>
    <row r="26" spans="2:35" x14ac:dyDescent="0.25">
      <c r="D26" s="363" t="s">
        <v>41</v>
      </c>
      <c r="G26" s="364" t="s">
        <v>19</v>
      </c>
      <c r="H26" s="365">
        <v>0</v>
      </c>
      <c r="I26" s="357"/>
      <c r="J26" s="366" t="e">
        <f>(H26/NR)*100</f>
        <v>#DIV/0!</v>
      </c>
      <c r="K26" s="367" t="s">
        <v>11</v>
      </c>
      <c r="L26" s="296">
        <f>IF(OR($A$1&lt;1,$A$1&gt;7),0,HLOOKUP($A$1,TABLE,+AB20+1))</f>
        <v>3</v>
      </c>
      <c r="N26" s="368" t="s">
        <v>12</v>
      </c>
      <c r="P26" s="360" t="e">
        <f>IF(ISTEXT(L26),"   N.A.",ABS(L26-J26))</f>
        <v>#DIV/0!</v>
      </c>
      <c r="Q26" s="361"/>
      <c r="R26" s="369"/>
      <c r="S26" s="369"/>
      <c r="Z26" s="267" t="s">
        <v>186</v>
      </c>
      <c r="AA26" s="268" t="s">
        <v>12</v>
      </c>
      <c r="AB26" s="362">
        <v>12</v>
      </c>
      <c r="AC26" s="270">
        <v>2.5</v>
      </c>
      <c r="AD26" s="270">
        <v>1.8</v>
      </c>
      <c r="AE26" s="270">
        <v>1.3</v>
      </c>
      <c r="AF26" s="270">
        <v>1.5</v>
      </c>
      <c r="AG26" s="270">
        <v>1</v>
      </c>
      <c r="AH26" s="270">
        <v>1.1000000000000001</v>
      </c>
      <c r="AI26" s="237"/>
    </row>
    <row r="27" spans="2:35" x14ac:dyDescent="0.25">
      <c r="H27" s="378"/>
      <c r="I27" s="357"/>
      <c r="J27" s="359"/>
      <c r="K27" s="359"/>
      <c r="L27" s="296"/>
      <c r="N27" s="368"/>
      <c r="P27" s="360"/>
      <c r="Q27" s="361"/>
      <c r="R27" s="379"/>
      <c r="S27" s="379"/>
      <c r="Z27" s="267" t="s">
        <v>435</v>
      </c>
      <c r="AA27" s="268" t="s">
        <v>12</v>
      </c>
      <c r="AB27" s="362">
        <v>13</v>
      </c>
      <c r="AC27" s="270">
        <v>4.2</v>
      </c>
      <c r="AD27" s="270">
        <v>3.8</v>
      </c>
      <c r="AE27" s="270">
        <v>2.9</v>
      </c>
      <c r="AF27" s="270">
        <v>3.5</v>
      </c>
      <c r="AG27" s="270">
        <v>2.9</v>
      </c>
      <c r="AH27" s="270">
        <v>3.8</v>
      </c>
      <c r="AI27" s="237"/>
    </row>
    <row r="28" spans="2:35" x14ac:dyDescent="0.25">
      <c r="D28" s="363" t="s">
        <v>48</v>
      </c>
      <c r="G28" s="364" t="s">
        <v>19</v>
      </c>
      <c r="H28" s="365">
        <v>0</v>
      </c>
      <c r="I28" s="357"/>
      <c r="J28" s="366" t="e">
        <f>(H28/NR)*100</f>
        <v>#DIV/0!</v>
      </c>
      <c r="K28" s="367" t="s">
        <v>11</v>
      </c>
      <c r="L28" s="296">
        <f>IF(OR($A$1&lt;1,$A$1&gt;7),0,HLOOKUP($A$1,TABLE,+AB21+1))</f>
        <v>0.4</v>
      </c>
      <c r="N28" s="368" t="s">
        <v>12</v>
      </c>
      <c r="P28" s="360" t="e">
        <f>IF(ISTEXT(L28),"   N.A.",ABS(L28-J28))</f>
        <v>#DIV/0!</v>
      </c>
      <c r="Q28" s="361"/>
      <c r="R28" s="369"/>
      <c r="S28" s="369"/>
      <c r="Z28" s="267" t="s">
        <v>436</v>
      </c>
      <c r="AA28" s="268" t="s">
        <v>12</v>
      </c>
      <c r="AB28" s="362">
        <v>14</v>
      </c>
      <c r="AC28" s="270">
        <v>5.4</v>
      </c>
      <c r="AD28" s="270">
        <v>5.0999999999999996</v>
      </c>
      <c r="AE28" s="270">
        <v>3.8</v>
      </c>
      <c r="AF28" s="270">
        <v>4.0999999999999996</v>
      </c>
      <c r="AG28" s="270">
        <v>3.7</v>
      </c>
      <c r="AH28" s="270">
        <v>3.6</v>
      </c>
    </row>
    <row r="29" spans="2:35" x14ac:dyDescent="0.25">
      <c r="H29" s="378"/>
      <c r="I29" s="357"/>
      <c r="J29" s="359"/>
      <c r="K29" s="359"/>
      <c r="L29" s="296"/>
      <c r="N29" s="368"/>
      <c r="P29" s="360"/>
      <c r="Q29" s="361"/>
      <c r="R29" s="379"/>
      <c r="S29" s="379"/>
      <c r="Z29" s="267" t="s">
        <v>437</v>
      </c>
      <c r="AA29" s="268" t="s">
        <v>12</v>
      </c>
      <c r="AB29" s="362">
        <v>15</v>
      </c>
      <c r="AC29" s="270">
        <v>0.4</v>
      </c>
      <c r="AD29" s="270">
        <v>0.4</v>
      </c>
      <c r="AE29" s="270">
        <v>0.2</v>
      </c>
      <c r="AF29" s="270">
        <v>0.4</v>
      </c>
      <c r="AG29" s="270">
        <v>0.4</v>
      </c>
      <c r="AH29" s="270">
        <v>0.3</v>
      </c>
    </row>
    <row r="30" spans="2:35" x14ac:dyDescent="0.25">
      <c r="D30" s="368" t="s">
        <v>144</v>
      </c>
      <c r="E30" s="364"/>
      <c r="F30" s="364"/>
      <c r="G30" s="364" t="s">
        <v>19</v>
      </c>
      <c r="H30" s="377">
        <f>SUM(H22:H28)</f>
        <v>0</v>
      </c>
      <c r="I30" s="357"/>
      <c r="J30" s="366" t="e">
        <f>(H30/NR)*100</f>
        <v>#DIV/0!</v>
      </c>
      <c r="K30" s="367" t="s">
        <v>11</v>
      </c>
      <c r="L30" s="296">
        <f>IF(OR($A$1&lt;1,$A$1&gt;7),0,HLOOKUP($A$1,TABLE,+AB22+1))</f>
        <v>8.6</v>
      </c>
      <c r="M30" s="380"/>
      <c r="N30" s="368" t="s">
        <v>12</v>
      </c>
      <c r="P30" s="360" t="e">
        <f>IF(ISTEXT(L30),"   N.A.",ABS(L30-J30))</f>
        <v>#DIV/0!</v>
      </c>
      <c r="Q30" s="361"/>
      <c r="R30" s="369"/>
      <c r="S30" s="369"/>
      <c r="Z30" s="267" t="s">
        <v>438</v>
      </c>
      <c r="AA30" s="268" t="s">
        <v>12</v>
      </c>
      <c r="AB30" s="362">
        <v>16</v>
      </c>
      <c r="AC30" s="270">
        <v>3</v>
      </c>
      <c r="AD30" s="270">
        <v>2.7</v>
      </c>
      <c r="AE30" s="270">
        <v>2.4</v>
      </c>
      <c r="AF30" s="270">
        <v>2.6</v>
      </c>
      <c r="AG30" s="270">
        <v>2.1</v>
      </c>
      <c r="AH30" s="270">
        <v>1.9</v>
      </c>
    </row>
    <row r="31" spans="2:35" x14ac:dyDescent="0.25">
      <c r="I31" s="357"/>
      <c r="J31" s="359"/>
      <c r="K31" s="359"/>
      <c r="L31" s="296"/>
      <c r="N31" s="368"/>
      <c r="P31" s="360"/>
      <c r="Q31" s="361"/>
      <c r="R31" s="379"/>
      <c r="S31" s="379"/>
      <c r="Z31" s="267" t="s">
        <v>36</v>
      </c>
      <c r="AA31" s="268" t="s">
        <v>12</v>
      </c>
      <c r="AB31" s="362">
        <v>17</v>
      </c>
      <c r="AC31" s="270">
        <v>0.9</v>
      </c>
      <c r="AD31" s="270">
        <v>0.7</v>
      </c>
      <c r="AE31" s="270">
        <v>0.6</v>
      </c>
      <c r="AF31" s="270">
        <v>0.7</v>
      </c>
      <c r="AG31" s="270">
        <v>0.5</v>
      </c>
      <c r="AH31" s="270">
        <v>0.4</v>
      </c>
    </row>
    <row r="32" spans="2:35" x14ac:dyDescent="0.25">
      <c r="D32" s="368" t="s">
        <v>506</v>
      </c>
      <c r="G32" s="364" t="s">
        <v>19</v>
      </c>
      <c r="H32" s="381">
        <f>SUM(H30+H20)</f>
        <v>0</v>
      </c>
      <c r="I32" s="357"/>
      <c r="J32" s="366" t="e">
        <f>(H32/NR)*100</f>
        <v>#DIV/0!</v>
      </c>
      <c r="K32" s="367" t="s">
        <v>11</v>
      </c>
      <c r="L32" s="296">
        <f>IF(OR($A$1&lt;1,$A$1&gt;7),0,HLOOKUP($A$1,TABLE,+AB23+1))</f>
        <v>53.6</v>
      </c>
      <c r="N32" s="368" t="s">
        <v>12</v>
      </c>
      <c r="P32" s="360" t="e">
        <f>IF(ISTEXT(L32),"   N.A.",ABS(L32-J32))</f>
        <v>#DIV/0!</v>
      </c>
      <c r="Q32" s="361"/>
      <c r="R32" s="369"/>
      <c r="S32" s="369"/>
      <c r="Z32" s="267" t="s">
        <v>37</v>
      </c>
      <c r="AA32" s="268" t="s">
        <v>12</v>
      </c>
      <c r="AB32" s="362">
        <v>18</v>
      </c>
      <c r="AC32" s="270">
        <v>0.3</v>
      </c>
      <c r="AD32" s="270">
        <v>0.3</v>
      </c>
      <c r="AE32" s="270">
        <v>0.3</v>
      </c>
      <c r="AF32" s="270">
        <v>0.3</v>
      </c>
      <c r="AG32" s="270">
        <v>0.2</v>
      </c>
      <c r="AH32" s="270">
        <v>0.2</v>
      </c>
    </row>
    <row r="33" spans="3:35" x14ac:dyDescent="0.25">
      <c r="I33" s="357"/>
      <c r="J33" s="359"/>
      <c r="K33" s="359"/>
      <c r="L33" s="296"/>
      <c r="P33" s="360"/>
      <c r="Q33" s="361"/>
      <c r="R33" s="379"/>
      <c r="S33" s="379"/>
      <c r="Z33" s="267" t="s">
        <v>187</v>
      </c>
      <c r="AA33" s="268" t="s">
        <v>12</v>
      </c>
      <c r="AB33" s="362">
        <v>19</v>
      </c>
      <c r="AC33" s="270">
        <v>1.1000000000000001</v>
      </c>
      <c r="AD33" s="270">
        <v>0.8</v>
      </c>
      <c r="AE33" s="270">
        <v>0.9</v>
      </c>
      <c r="AF33" s="270">
        <v>0.6</v>
      </c>
      <c r="AG33" s="270">
        <v>0.5</v>
      </c>
      <c r="AH33" s="270">
        <v>0.5</v>
      </c>
      <c r="AI33" s="237"/>
    </row>
    <row r="34" spans="3:35" ht="18.75" x14ac:dyDescent="0.3">
      <c r="C34" s="353" t="s">
        <v>507</v>
      </c>
      <c r="D34" s="382"/>
      <c r="E34" s="382"/>
      <c r="F34" s="382"/>
      <c r="G34" s="382"/>
      <c r="H34" s="382"/>
      <c r="I34" s="357"/>
      <c r="J34" s="359"/>
      <c r="K34" s="359"/>
      <c r="L34" s="296"/>
      <c r="P34" s="360"/>
      <c r="Q34" s="361"/>
      <c r="R34" s="379"/>
      <c r="S34" s="379"/>
      <c r="Z34" s="267" t="s">
        <v>188</v>
      </c>
      <c r="AA34" s="268" t="s">
        <v>12</v>
      </c>
      <c r="AB34" s="362">
        <v>20</v>
      </c>
      <c r="AC34" s="270">
        <v>0.9</v>
      </c>
      <c r="AD34" s="270">
        <v>0.9</v>
      </c>
      <c r="AE34" s="270">
        <v>0.8</v>
      </c>
      <c r="AF34" s="270">
        <v>0.8</v>
      </c>
      <c r="AG34" s="270">
        <v>0.8</v>
      </c>
      <c r="AH34" s="270">
        <v>0.7</v>
      </c>
      <c r="AI34" s="237"/>
    </row>
    <row r="35" spans="3:35" x14ac:dyDescent="0.25">
      <c r="I35" s="357"/>
      <c r="J35" s="359"/>
      <c r="K35" s="359"/>
      <c r="L35" s="296"/>
      <c r="P35" s="360"/>
      <c r="Q35" s="361"/>
      <c r="R35" s="379"/>
      <c r="S35" s="379"/>
      <c r="Z35" s="267" t="s">
        <v>189</v>
      </c>
      <c r="AA35" s="268" t="s">
        <v>12</v>
      </c>
      <c r="AB35" s="362">
        <v>21</v>
      </c>
      <c r="AC35" s="270">
        <v>0.3</v>
      </c>
      <c r="AD35" s="270">
        <v>0.6</v>
      </c>
      <c r="AE35" s="270">
        <v>0.3</v>
      </c>
      <c r="AF35" s="270">
        <v>0.3</v>
      </c>
      <c r="AG35" s="270">
        <v>0.3</v>
      </c>
      <c r="AH35" s="270">
        <v>0.4</v>
      </c>
      <c r="AI35" s="237"/>
    </row>
    <row r="36" spans="3:35" x14ac:dyDescent="0.25">
      <c r="D36" s="368" t="s">
        <v>67</v>
      </c>
      <c r="G36" s="364" t="s">
        <v>19</v>
      </c>
      <c r="H36" s="365">
        <v>0</v>
      </c>
      <c r="I36" s="357"/>
      <c r="J36" s="366" t="e">
        <f>(H36/NR)*100</f>
        <v>#DIV/0!</v>
      </c>
      <c r="K36" s="367" t="s">
        <v>11</v>
      </c>
      <c r="L36" s="296">
        <f>IF(OR($A$1&lt;1,$A$1&gt;7),0,HLOOKUP($A$1,TABLE,+AB24+1))</f>
        <v>0.8</v>
      </c>
      <c r="N36" s="368" t="s">
        <v>12</v>
      </c>
      <c r="P36" s="360" t="e">
        <f>IF(ISTEXT(L36),"   N.A.",ABS(L36-J36))</f>
        <v>#DIV/0!</v>
      </c>
      <c r="Q36" s="361"/>
      <c r="R36" s="369"/>
      <c r="S36" s="369"/>
      <c r="Z36" s="267" t="s">
        <v>41</v>
      </c>
      <c r="AA36" s="268" t="s">
        <v>12</v>
      </c>
      <c r="AB36" s="362">
        <v>22</v>
      </c>
      <c r="AC36" s="270">
        <v>1.7</v>
      </c>
      <c r="AD36" s="270">
        <v>1.3</v>
      </c>
      <c r="AE36" s="270">
        <v>1.3</v>
      </c>
      <c r="AF36" s="270">
        <v>1.3</v>
      </c>
      <c r="AG36" s="270">
        <v>1.1000000000000001</v>
      </c>
      <c r="AH36" s="270">
        <v>1</v>
      </c>
      <c r="AI36" s="237"/>
    </row>
    <row r="37" spans="3:35" x14ac:dyDescent="0.25">
      <c r="I37" s="357"/>
      <c r="J37" s="359"/>
      <c r="K37" s="359"/>
      <c r="L37" s="296"/>
      <c r="N37" s="368"/>
      <c r="P37" s="360"/>
      <c r="Q37" s="361"/>
      <c r="R37" s="379"/>
      <c r="S37" s="379"/>
      <c r="Z37" s="267" t="s">
        <v>190</v>
      </c>
      <c r="AA37" s="268" t="s">
        <v>12</v>
      </c>
      <c r="AB37" s="362">
        <v>23</v>
      </c>
      <c r="AC37" s="270">
        <v>0.6</v>
      </c>
      <c r="AD37" s="270">
        <v>0.9</v>
      </c>
      <c r="AE37" s="270">
        <v>0.6</v>
      </c>
      <c r="AF37" s="270">
        <v>1.1000000000000001</v>
      </c>
      <c r="AG37" s="270">
        <v>0.7</v>
      </c>
      <c r="AH37" s="270">
        <v>1.1000000000000001</v>
      </c>
    </row>
    <row r="38" spans="3:35" x14ac:dyDescent="0.25">
      <c r="D38" s="368" t="s">
        <v>428</v>
      </c>
      <c r="G38" s="364" t="s">
        <v>19</v>
      </c>
      <c r="H38" s="365">
        <v>0</v>
      </c>
      <c r="I38" s="357"/>
      <c r="J38" s="366" t="e">
        <f>(H38/NR)*100</f>
        <v>#DIV/0!</v>
      </c>
      <c r="K38" s="367" t="s">
        <v>11</v>
      </c>
      <c r="L38" s="296">
        <f>IF(OR($A$1&lt;1,$A$1&gt;7),0,HLOOKUP($A$1,TABLE,+AB25+1))</f>
        <v>0.9</v>
      </c>
      <c r="N38" s="368" t="s">
        <v>12</v>
      </c>
      <c r="P38" s="360" t="e">
        <f>IF(ISTEXT(L38),"   N.A.",ABS(L38-J38))</f>
        <v>#DIV/0!</v>
      </c>
      <c r="Q38" s="361"/>
      <c r="R38" s="369"/>
      <c r="S38" s="369"/>
      <c r="Z38" s="267" t="s">
        <v>191</v>
      </c>
      <c r="AA38" s="268" t="s">
        <v>12</v>
      </c>
      <c r="AB38" s="362">
        <v>24</v>
      </c>
      <c r="AC38" s="270">
        <v>0.1</v>
      </c>
      <c r="AD38" s="270">
        <v>0.2</v>
      </c>
      <c r="AE38" s="270">
        <v>0.1</v>
      </c>
      <c r="AF38" s="270">
        <v>0.1</v>
      </c>
      <c r="AG38" s="270">
        <v>0</v>
      </c>
      <c r="AH38" s="270">
        <v>0.1</v>
      </c>
      <c r="AI38" s="237"/>
    </row>
    <row r="39" spans="3:35" x14ac:dyDescent="0.25">
      <c r="I39" s="357"/>
      <c r="J39" s="359"/>
      <c r="K39" s="359"/>
      <c r="L39" s="296"/>
      <c r="P39" s="360"/>
      <c r="Q39" s="361"/>
      <c r="R39" s="379"/>
      <c r="S39" s="379"/>
      <c r="Z39" s="267" t="s">
        <v>43</v>
      </c>
      <c r="AA39" s="268" t="s">
        <v>12</v>
      </c>
      <c r="AB39" s="362">
        <v>25</v>
      </c>
      <c r="AC39" s="270">
        <v>0.4</v>
      </c>
      <c r="AD39" s="270">
        <v>0.3</v>
      </c>
      <c r="AE39" s="270">
        <v>0.6</v>
      </c>
      <c r="AF39" s="270">
        <v>1</v>
      </c>
      <c r="AG39" s="270">
        <v>1.2</v>
      </c>
      <c r="AH39" s="270">
        <v>1.3</v>
      </c>
      <c r="AI39" s="237"/>
    </row>
    <row r="40" spans="3:35" x14ac:dyDescent="0.25">
      <c r="D40" s="368" t="s">
        <v>68</v>
      </c>
      <c r="G40" s="364" t="s">
        <v>19</v>
      </c>
      <c r="H40" s="365">
        <v>0</v>
      </c>
      <c r="I40" s="357"/>
      <c r="J40" s="366" t="e">
        <f>(H40/NR)*100</f>
        <v>#DIV/0!</v>
      </c>
      <c r="K40" s="367" t="s">
        <v>11</v>
      </c>
      <c r="L40" s="296">
        <f>IF(OR($A$1&lt;1,$A$1&gt;7),0,HLOOKUP($A$1,TABLE,+AB26+1))</f>
        <v>2.5</v>
      </c>
      <c r="N40" s="368" t="s">
        <v>12</v>
      </c>
      <c r="P40" s="360" t="e">
        <f>IF(ISTEXT(L40),"   N.A.",ABS(L40-J40))</f>
        <v>#DIV/0!</v>
      </c>
      <c r="Q40" s="361"/>
      <c r="R40" s="369"/>
      <c r="S40" s="369"/>
      <c r="Z40" s="267" t="s">
        <v>192</v>
      </c>
      <c r="AA40" s="268" t="s">
        <v>12</v>
      </c>
      <c r="AB40" s="362">
        <v>26</v>
      </c>
      <c r="AC40" s="270">
        <v>0.4</v>
      </c>
      <c r="AD40" s="270">
        <v>0.4</v>
      </c>
      <c r="AE40" s="270">
        <v>0.3</v>
      </c>
      <c r="AF40" s="270">
        <v>0.4</v>
      </c>
      <c r="AG40" s="270">
        <v>0.3</v>
      </c>
      <c r="AH40" s="270">
        <v>0.4</v>
      </c>
      <c r="AI40" s="237"/>
    </row>
    <row r="41" spans="3:35" x14ac:dyDescent="0.25">
      <c r="I41" s="357"/>
      <c r="J41" s="359"/>
      <c r="K41" s="359"/>
      <c r="L41" s="296"/>
      <c r="P41" s="360"/>
      <c r="Q41" s="361"/>
      <c r="R41" s="379"/>
      <c r="S41" s="379"/>
      <c r="Z41" s="267" t="s">
        <v>180</v>
      </c>
      <c r="AA41" s="268" t="s">
        <v>12</v>
      </c>
      <c r="AB41" s="362">
        <v>27</v>
      </c>
      <c r="AC41" s="270">
        <v>0.1</v>
      </c>
      <c r="AD41" s="270">
        <v>1</v>
      </c>
      <c r="AE41" s="270">
        <v>0.2</v>
      </c>
      <c r="AF41" s="270">
        <v>0.2</v>
      </c>
      <c r="AG41" s="270">
        <v>0.2</v>
      </c>
      <c r="AH41" s="270">
        <v>0.4</v>
      </c>
      <c r="AI41" s="237"/>
    </row>
    <row r="42" spans="3:35" x14ac:dyDescent="0.25">
      <c r="D42" s="368" t="s">
        <v>508</v>
      </c>
      <c r="G42" s="364" t="s">
        <v>19</v>
      </c>
      <c r="H42" s="377">
        <f>+H36+H38+H40</f>
        <v>0</v>
      </c>
      <c r="I42" s="357"/>
      <c r="J42" s="366" t="e">
        <f>(H42/NR)*100</f>
        <v>#DIV/0!</v>
      </c>
      <c r="K42" s="367" t="s">
        <v>11</v>
      </c>
      <c r="L42" s="296">
        <f>IF(OR($A$1&lt;1,$A$1&gt;7),0,HLOOKUP($A$1,TABLE,+AB27+1))</f>
        <v>4.2</v>
      </c>
      <c r="N42" s="368" t="s">
        <v>12</v>
      </c>
      <c r="P42" s="360" t="e">
        <f>IF(ISTEXT(L42),"   N.A.",ABS(L42-J42))</f>
        <v>#DIV/0!</v>
      </c>
      <c r="Q42" s="361"/>
      <c r="R42" s="369"/>
      <c r="S42" s="369"/>
      <c r="Z42" s="267" t="s">
        <v>439</v>
      </c>
      <c r="AA42" s="268" t="s">
        <v>12</v>
      </c>
      <c r="AB42" s="362">
        <v>28</v>
      </c>
      <c r="AC42" s="270">
        <v>15.6</v>
      </c>
      <c r="AD42" s="270">
        <v>15.7</v>
      </c>
      <c r="AE42" s="270">
        <v>12.5</v>
      </c>
      <c r="AF42" s="270">
        <v>13.8</v>
      </c>
      <c r="AG42" s="270">
        <v>12.1</v>
      </c>
      <c r="AH42" s="270">
        <v>12.4</v>
      </c>
    </row>
    <row r="43" spans="3:35" x14ac:dyDescent="0.25">
      <c r="I43" s="357"/>
      <c r="J43" s="359"/>
      <c r="K43" s="359"/>
      <c r="L43" s="296"/>
      <c r="P43" s="360"/>
      <c r="Q43" s="361"/>
      <c r="R43" s="379"/>
      <c r="S43" s="379"/>
      <c r="Z43" s="267" t="s">
        <v>432</v>
      </c>
      <c r="AA43" s="268" t="s">
        <v>12</v>
      </c>
      <c r="AB43" s="362">
        <v>29</v>
      </c>
      <c r="AC43" s="270">
        <v>1.7</v>
      </c>
      <c r="AD43" s="270">
        <v>0.7</v>
      </c>
      <c r="AE43" s="270">
        <v>0.9</v>
      </c>
      <c r="AF43" s="270">
        <v>0.5</v>
      </c>
      <c r="AG43" s="270">
        <v>1.2</v>
      </c>
      <c r="AH43" s="270">
        <v>1.1000000000000001</v>
      </c>
      <c r="AI43" s="237"/>
    </row>
    <row r="44" spans="3:35" ht="18.75" x14ac:dyDescent="0.3">
      <c r="C44" s="353" t="s">
        <v>509</v>
      </c>
      <c r="D44" s="382"/>
      <c r="E44" s="382"/>
      <c r="F44" s="382"/>
      <c r="G44" s="382"/>
      <c r="H44" s="382"/>
      <c r="I44" s="357"/>
      <c r="J44" s="359"/>
      <c r="K44" s="359"/>
      <c r="L44" s="296"/>
      <c r="P44" s="360"/>
      <c r="Q44" s="361"/>
      <c r="R44" s="379"/>
      <c r="S44" s="379"/>
      <c r="Z44" s="267" t="s">
        <v>45</v>
      </c>
      <c r="AA44" s="268" t="s">
        <v>12</v>
      </c>
      <c r="AB44" s="362">
        <v>30</v>
      </c>
      <c r="AC44" s="270">
        <v>0</v>
      </c>
      <c r="AD44" s="270">
        <v>0</v>
      </c>
      <c r="AE44" s="270">
        <v>0</v>
      </c>
      <c r="AF44" s="270">
        <v>0</v>
      </c>
      <c r="AG44" s="270">
        <v>0</v>
      </c>
      <c r="AH44" s="270">
        <v>0</v>
      </c>
      <c r="AI44" s="237"/>
    </row>
    <row r="45" spans="3:35" x14ac:dyDescent="0.25">
      <c r="I45" s="357"/>
      <c r="J45" s="359"/>
      <c r="K45" s="359"/>
      <c r="L45" s="296"/>
      <c r="P45" s="360"/>
      <c r="Q45" s="361"/>
      <c r="R45" s="379"/>
      <c r="S45" s="379"/>
      <c r="Z45" s="267" t="s">
        <v>46</v>
      </c>
      <c r="AA45" s="268" t="s">
        <v>12</v>
      </c>
      <c r="AB45" s="362">
        <v>31</v>
      </c>
      <c r="AC45" s="270">
        <v>0</v>
      </c>
      <c r="AD45" s="270">
        <v>0</v>
      </c>
      <c r="AE45" s="270">
        <v>0</v>
      </c>
      <c r="AF45" s="270">
        <v>0</v>
      </c>
      <c r="AG45" s="270">
        <v>0</v>
      </c>
      <c r="AH45" s="270">
        <v>0</v>
      </c>
      <c r="AI45" s="237"/>
    </row>
    <row r="46" spans="3:35" x14ac:dyDescent="0.25">
      <c r="D46" s="368" t="s">
        <v>429</v>
      </c>
      <c r="G46" s="364" t="s">
        <v>19</v>
      </c>
      <c r="H46" s="365">
        <v>0</v>
      </c>
      <c r="I46" s="357"/>
      <c r="J46" s="366" t="e">
        <f>(H46/NR)*100</f>
        <v>#DIV/0!</v>
      </c>
      <c r="K46" s="367" t="s">
        <v>11</v>
      </c>
      <c r="L46" s="296">
        <f>IF(OR($A$1&lt;1,$A$1&gt;7),0,HLOOKUP($A$1,TABLE,+AB28+1))</f>
        <v>5.4</v>
      </c>
      <c r="N46" s="368" t="s">
        <v>12</v>
      </c>
      <c r="P46" s="360" t="e">
        <f>IF(ISTEXT(L46),"   N.A.",ABS(L46-J46))</f>
        <v>#DIV/0!</v>
      </c>
      <c r="Q46" s="361"/>
      <c r="R46" s="369"/>
      <c r="S46" s="369"/>
      <c r="Z46" s="267" t="s">
        <v>47</v>
      </c>
      <c r="AA46" s="268" t="s">
        <v>12</v>
      </c>
      <c r="AB46" s="362">
        <v>32</v>
      </c>
      <c r="AC46" s="270">
        <v>0</v>
      </c>
      <c r="AD46" s="270">
        <v>0</v>
      </c>
      <c r="AE46" s="270">
        <v>0</v>
      </c>
      <c r="AF46" s="270">
        <v>0</v>
      </c>
      <c r="AG46" s="270">
        <v>0</v>
      </c>
      <c r="AH46" s="270">
        <v>0</v>
      </c>
    </row>
    <row r="47" spans="3:35" x14ac:dyDescent="0.25">
      <c r="I47" s="357"/>
      <c r="J47" s="359"/>
      <c r="K47" s="359"/>
      <c r="L47" s="296"/>
      <c r="N47" s="368"/>
      <c r="P47" s="360"/>
      <c r="Q47" s="361"/>
      <c r="R47" s="379"/>
      <c r="S47" s="379"/>
      <c r="Z47" s="267" t="s">
        <v>48</v>
      </c>
      <c r="AA47" s="268" t="s">
        <v>12</v>
      </c>
      <c r="AB47" s="362">
        <v>33</v>
      </c>
      <c r="AC47" s="270">
        <v>0</v>
      </c>
      <c r="AD47" s="270">
        <v>0</v>
      </c>
      <c r="AE47" s="270">
        <v>0</v>
      </c>
      <c r="AF47" s="270">
        <v>0</v>
      </c>
      <c r="AG47" s="270">
        <v>0</v>
      </c>
      <c r="AH47" s="270">
        <v>0</v>
      </c>
    </row>
    <row r="48" spans="3:35" x14ac:dyDescent="0.25">
      <c r="D48" s="368" t="s">
        <v>430</v>
      </c>
      <c r="G48" s="364" t="s">
        <v>19</v>
      </c>
      <c r="H48" s="365">
        <v>0</v>
      </c>
      <c r="I48" s="357"/>
      <c r="J48" s="366" t="e">
        <f>(H48/NR)*100</f>
        <v>#DIV/0!</v>
      </c>
      <c r="K48" s="367" t="s">
        <v>11</v>
      </c>
      <c r="L48" s="296">
        <f>IF(OR($A$1&lt;1,$A$1&gt;7),0,HLOOKUP($A$1,TABLE,+AB29+1))</f>
        <v>0.4</v>
      </c>
      <c r="N48" s="368" t="s">
        <v>12</v>
      </c>
      <c r="P48" s="360" t="e">
        <f>IF(ISTEXT(L48),"   N.A.",ABS(L48-J48))</f>
        <v>#DIV/0!</v>
      </c>
      <c r="Q48" s="361"/>
      <c r="R48" s="369"/>
      <c r="S48" s="369"/>
      <c r="Z48" s="267" t="s">
        <v>440</v>
      </c>
      <c r="AA48" s="268" t="s">
        <v>12</v>
      </c>
      <c r="AB48" s="362">
        <v>34</v>
      </c>
      <c r="AC48" s="270">
        <v>1.7</v>
      </c>
      <c r="AD48" s="270">
        <v>0.7</v>
      </c>
      <c r="AE48" s="270">
        <v>0.9</v>
      </c>
      <c r="AF48" s="270">
        <v>0.5</v>
      </c>
      <c r="AG48" s="270">
        <v>1.2</v>
      </c>
      <c r="AH48" s="270">
        <v>1.1000000000000001</v>
      </c>
    </row>
    <row r="49" spans="4:34" x14ac:dyDescent="0.25">
      <c r="I49" s="357"/>
      <c r="J49" s="359"/>
      <c r="K49" s="359"/>
      <c r="L49" s="296"/>
      <c r="N49" s="368"/>
      <c r="P49" s="360"/>
      <c r="Q49" s="361"/>
      <c r="R49" s="379"/>
      <c r="S49" s="379"/>
      <c r="Z49" s="267" t="s">
        <v>193</v>
      </c>
      <c r="AA49" s="268" t="s">
        <v>12</v>
      </c>
      <c r="AB49" s="362">
        <v>35</v>
      </c>
      <c r="AC49" s="270">
        <v>75.099999999999994</v>
      </c>
      <c r="AD49" s="270">
        <v>73</v>
      </c>
      <c r="AE49" s="270">
        <v>73.3</v>
      </c>
      <c r="AF49" s="270">
        <v>78.400000000000006</v>
      </c>
      <c r="AG49" s="270">
        <v>78.099999999999994</v>
      </c>
      <c r="AH49" s="270">
        <v>82.8</v>
      </c>
    </row>
    <row r="50" spans="4:34" x14ac:dyDescent="0.25">
      <c r="D50" s="368" t="s">
        <v>431</v>
      </c>
      <c r="G50" s="364" t="s">
        <v>19</v>
      </c>
      <c r="H50" s="365">
        <v>0</v>
      </c>
      <c r="I50" s="357"/>
      <c r="J50" s="366" t="e">
        <f>(H50/NR)*100</f>
        <v>#DIV/0!</v>
      </c>
      <c r="K50" s="367" t="s">
        <v>11</v>
      </c>
      <c r="L50" s="296">
        <f>IF(OR($A$1&lt;1,$A$1&gt;7),0,HLOOKUP($A$1,TABLE,+AB30+1))</f>
        <v>3</v>
      </c>
      <c r="N50" s="368" t="s">
        <v>12</v>
      </c>
      <c r="P50" s="360" t="e">
        <f>IF(ISTEXT(L50),"   N.A.",ABS(L50-J50))</f>
        <v>#DIV/0!</v>
      </c>
      <c r="Q50" s="361"/>
      <c r="R50" s="369"/>
      <c r="S50" s="369"/>
      <c r="Z50" s="267"/>
      <c r="AA50" s="268"/>
      <c r="AC50" s="270"/>
      <c r="AD50" s="270"/>
      <c r="AE50" s="270"/>
      <c r="AF50" s="270"/>
      <c r="AG50" s="270"/>
      <c r="AH50" s="270"/>
    </row>
    <row r="51" spans="4:34" x14ac:dyDescent="0.25">
      <c r="I51" s="357"/>
      <c r="J51" s="359"/>
      <c r="K51" s="359"/>
      <c r="L51" s="296"/>
      <c r="N51" s="368"/>
      <c r="P51" s="360"/>
      <c r="Q51" s="361"/>
      <c r="R51" s="379"/>
      <c r="S51" s="379"/>
      <c r="Z51" s="267"/>
      <c r="AA51" s="268"/>
      <c r="AC51" s="270"/>
      <c r="AD51" s="270"/>
      <c r="AE51" s="270"/>
      <c r="AF51" s="270"/>
      <c r="AG51" s="270"/>
      <c r="AH51" s="270"/>
    </row>
    <row r="52" spans="4:34" x14ac:dyDescent="0.25">
      <c r="D52" s="368" t="s">
        <v>36</v>
      </c>
      <c r="G52" s="364" t="s">
        <v>19</v>
      </c>
      <c r="H52" s="365">
        <v>0</v>
      </c>
      <c r="I52" s="357"/>
      <c r="J52" s="366" t="e">
        <f>(H52/NR)*100</f>
        <v>#DIV/0!</v>
      </c>
      <c r="K52" s="367" t="s">
        <v>11</v>
      </c>
      <c r="L52" s="296">
        <f>IF(OR($A$1&lt;1,$A$1&gt;7),0,HLOOKUP($A$1,TABLE,+AB31+1))</f>
        <v>0.9</v>
      </c>
      <c r="N52" s="368" t="s">
        <v>12</v>
      </c>
      <c r="P52" s="360" t="e">
        <f>IF(ISTEXT(L52),"   N.A.",ABS(L52-J52))</f>
        <v>#DIV/0!</v>
      </c>
      <c r="Q52" s="361"/>
      <c r="R52" s="369"/>
      <c r="S52" s="369"/>
      <c r="Z52" s="267"/>
      <c r="AA52" s="268"/>
      <c r="AC52" s="270"/>
      <c r="AD52" s="270"/>
      <c r="AE52" s="270"/>
      <c r="AF52" s="270"/>
      <c r="AG52" s="270"/>
      <c r="AH52" s="270"/>
    </row>
    <row r="53" spans="4:34" x14ac:dyDescent="0.25">
      <c r="I53" s="357"/>
      <c r="J53" s="359"/>
      <c r="K53" s="359"/>
      <c r="L53" s="296"/>
      <c r="P53" s="360"/>
      <c r="Q53" s="361"/>
      <c r="R53" s="379"/>
      <c r="S53" s="379"/>
      <c r="Z53" s="267"/>
      <c r="AA53" s="268"/>
      <c r="AC53" s="270"/>
      <c r="AD53" s="270"/>
      <c r="AE53" s="270"/>
      <c r="AF53" s="270"/>
      <c r="AG53" s="270"/>
      <c r="AH53" s="270"/>
    </row>
    <row r="54" spans="4:34" x14ac:dyDescent="0.25">
      <c r="D54" s="368" t="s">
        <v>37</v>
      </c>
      <c r="G54" s="364" t="s">
        <v>19</v>
      </c>
      <c r="H54" s="365">
        <v>0</v>
      </c>
      <c r="I54" s="357"/>
      <c r="J54" s="366" t="e">
        <f>(H54/NR)*100</f>
        <v>#DIV/0!</v>
      </c>
      <c r="K54" s="367" t="s">
        <v>11</v>
      </c>
      <c r="L54" s="296">
        <f>IF(OR($A$1&lt;1,$A$1&gt;7),0,HLOOKUP($A$1,TABLE,+AB32+1))</f>
        <v>0.3</v>
      </c>
      <c r="N54" s="368" t="s">
        <v>12</v>
      </c>
      <c r="P54" s="360" t="e">
        <f>IF(ISTEXT(L54),"   N.A.",ABS(L54-J54))</f>
        <v>#DIV/0!</v>
      </c>
      <c r="Q54" s="361"/>
      <c r="R54" s="369"/>
      <c r="S54" s="369"/>
      <c r="Z54" s="267"/>
      <c r="AA54" s="268"/>
      <c r="AC54" s="270"/>
      <c r="AD54" s="270"/>
      <c r="AE54" s="270"/>
      <c r="AF54" s="270"/>
      <c r="AG54" s="270"/>
      <c r="AH54" s="270"/>
    </row>
    <row r="55" spans="4:34" x14ac:dyDescent="0.25">
      <c r="I55" s="357"/>
      <c r="J55" s="359"/>
      <c r="K55" s="359"/>
      <c r="L55" s="296"/>
      <c r="P55" s="360"/>
      <c r="Q55" s="361"/>
      <c r="R55" s="379"/>
      <c r="S55" s="379"/>
      <c r="Z55" s="267"/>
      <c r="AA55" s="268"/>
      <c r="AC55" s="270"/>
      <c r="AD55" s="270"/>
      <c r="AE55" s="270"/>
      <c r="AF55" s="270"/>
      <c r="AG55" s="270"/>
      <c r="AH55" s="270"/>
    </row>
    <row r="56" spans="4:34" x14ac:dyDescent="0.25">
      <c r="D56" s="368" t="s">
        <v>38</v>
      </c>
      <c r="G56" s="364" t="s">
        <v>19</v>
      </c>
      <c r="H56" s="365">
        <v>0</v>
      </c>
      <c r="I56" s="357"/>
      <c r="J56" s="366" t="e">
        <f>(H56/NR)*100</f>
        <v>#DIV/0!</v>
      </c>
      <c r="K56" s="367" t="s">
        <v>11</v>
      </c>
      <c r="L56" s="296">
        <f>IF(OR($A$1&lt;1,$A$1&gt;7),0,HLOOKUP($A$1,TABLE,+AB33+1))</f>
        <v>1.1000000000000001</v>
      </c>
      <c r="N56" s="368" t="s">
        <v>12</v>
      </c>
      <c r="P56" s="360" t="e">
        <f>IF(ISTEXT(L56),"   N.A.",ABS(L56-J56))</f>
        <v>#DIV/0!</v>
      </c>
      <c r="Q56" s="361"/>
      <c r="R56" s="369"/>
      <c r="S56" s="369"/>
      <c r="Z56" s="267"/>
      <c r="AA56" s="268"/>
      <c r="AC56" s="270"/>
      <c r="AD56" s="270"/>
      <c r="AE56" s="270"/>
      <c r="AF56" s="270"/>
      <c r="AG56" s="270"/>
      <c r="AH56" s="270"/>
    </row>
    <row r="57" spans="4:34" x14ac:dyDescent="0.25">
      <c r="I57" s="357"/>
      <c r="J57" s="359"/>
      <c r="K57" s="359"/>
      <c r="L57" s="296"/>
      <c r="P57" s="360"/>
      <c r="Q57" s="361"/>
      <c r="R57" s="379"/>
      <c r="S57" s="379"/>
      <c r="Z57" s="267"/>
      <c r="AA57" s="268"/>
    </row>
    <row r="58" spans="4:34" x14ac:dyDescent="0.25">
      <c r="D58" s="368" t="s">
        <v>39</v>
      </c>
      <c r="G58" s="364" t="s">
        <v>19</v>
      </c>
      <c r="H58" s="365">
        <v>0</v>
      </c>
      <c r="I58" s="357"/>
      <c r="J58" s="366" t="e">
        <f>(H58/NR)*100</f>
        <v>#DIV/0!</v>
      </c>
      <c r="K58" s="367" t="s">
        <v>11</v>
      </c>
      <c r="L58" s="296">
        <f>IF(OR($A$1&lt;1,$A$1&gt;7),0,HLOOKUP($A$1,TABLE,+AB34+1))</f>
        <v>0.9</v>
      </c>
      <c r="N58" s="368" t="s">
        <v>12</v>
      </c>
      <c r="P58" s="360" t="e">
        <f>IF(ISTEXT(L58),"   N.A.",ABS(L58-J58))</f>
        <v>#DIV/0!</v>
      </c>
      <c r="Q58" s="361"/>
      <c r="R58" s="369"/>
      <c r="S58" s="369"/>
      <c r="Z58" s="267"/>
      <c r="AA58" s="268"/>
    </row>
    <row r="59" spans="4:34" x14ac:dyDescent="0.25">
      <c r="J59" s="359"/>
      <c r="K59" s="359"/>
      <c r="L59" s="296"/>
      <c r="P59" s="360"/>
      <c r="Q59" s="361"/>
      <c r="R59" s="379"/>
      <c r="S59" s="379"/>
      <c r="Z59" s="267"/>
      <c r="AA59" s="268"/>
    </row>
    <row r="60" spans="4:34" x14ac:dyDescent="0.25">
      <c r="D60" s="368" t="s">
        <v>40</v>
      </c>
      <c r="G60" s="364" t="s">
        <v>19</v>
      </c>
      <c r="H60" s="365">
        <v>0</v>
      </c>
      <c r="J60" s="366" t="e">
        <f>(H60/NR)*100</f>
        <v>#DIV/0!</v>
      </c>
      <c r="K60" s="367" t="s">
        <v>11</v>
      </c>
      <c r="L60" s="296">
        <f>IF(OR($A$1&lt;1,$A$1&gt;7),0,HLOOKUP($A$1,TABLE,+AB35+1))</f>
        <v>0.3</v>
      </c>
      <c r="N60" s="368" t="s">
        <v>12</v>
      </c>
      <c r="P60" s="360" t="e">
        <f>IF(ISTEXT(L60),"   N.A.",ABS(L60-J60))</f>
        <v>#DIV/0!</v>
      </c>
      <c r="Q60" s="361"/>
      <c r="R60" s="369"/>
      <c r="S60" s="369"/>
      <c r="Z60" s="267"/>
      <c r="AA60" s="268"/>
    </row>
    <row r="61" spans="4:34" x14ac:dyDescent="0.25">
      <c r="J61" s="359"/>
      <c r="K61" s="359"/>
      <c r="L61" s="296"/>
      <c r="P61" s="360"/>
      <c r="Q61" s="361"/>
      <c r="R61" s="379"/>
      <c r="S61" s="379"/>
      <c r="Z61" s="267"/>
      <c r="AA61" s="268"/>
    </row>
    <row r="62" spans="4:34" x14ac:dyDescent="0.25">
      <c r="D62" s="368" t="s">
        <v>41</v>
      </c>
      <c r="G62" s="364" t="s">
        <v>19</v>
      </c>
      <c r="H62" s="365">
        <v>0</v>
      </c>
      <c r="J62" s="366" t="e">
        <f>(H62/NR)*100</f>
        <v>#DIV/0!</v>
      </c>
      <c r="K62" s="367" t="s">
        <v>11</v>
      </c>
      <c r="L62" s="296">
        <f>IF(OR($A$1&lt;1,$A$1&gt;7),0,HLOOKUP($A$1,TABLE,+AB36+1))</f>
        <v>1.7</v>
      </c>
      <c r="N62" s="368" t="s">
        <v>12</v>
      </c>
      <c r="P62" s="360" t="e">
        <f>IF(ISTEXT(L62),"   N.A.",ABS(L62-J62))</f>
        <v>#DIV/0!</v>
      </c>
      <c r="Q62" s="361"/>
      <c r="R62" s="369"/>
      <c r="S62" s="369"/>
      <c r="Z62" s="267"/>
      <c r="AA62" s="268"/>
    </row>
    <row r="63" spans="4:34" x14ac:dyDescent="0.25">
      <c r="I63" s="357"/>
      <c r="J63" s="359"/>
      <c r="K63" s="359"/>
      <c r="L63" s="296"/>
      <c r="P63" s="360"/>
      <c r="Q63" s="361"/>
      <c r="R63" s="379"/>
      <c r="S63" s="379"/>
      <c r="Z63" s="267"/>
      <c r="AA63" s="268"/>
    </row>
    <row r="64" spans="4:34" x14ac:dyDescent="0.25">
      <c r="D64" s="368" t="s">
        <v>42</v>
      </c>
      <c r="G64" s="364" t="s">
        <v>19</v>
      </c>
      <c r="H64" s="365">
        <v>0</v>
      </c>
      <c r="I64" s="357"/>
      <c r="J64" s="366" t="e">
        <f>(H64/NR)*100</f>
        <v>#DIV/0!</v>
      </c>
      <c r="K64" s="367" t="s">
        <v>11</v>
      </c>
      <c r="L64" s="296">
        <f>IF(OR($A$1&lt;1,$A$1&gt;7),0,HLOOKUP($A$1,TABLE,+AB37+1))</f>
        <v>0.6</v>
      </c>
      <c r="N64" s="368" t="s">
        <v>12</v>
      </c>
      <c r="P64" s="360" t="e">
        <f>IF(ISTEXT(L64),"   N.A.",ABS(L64-J64))</f>
        <v>#DIV/0!</v>
      </c>
      <c r="Q64" s="361"/>
      <c r="R64" s="369"/>
      <c r="S64" s="369"/>
      <c r="Z64" s="267"/>
      <c r="AA64" s="268"/>
    </row>
    <row r="65" spans="3:35" x14ac:dyDescent="0.25">
      <c r="J65" s="359"/>
      <c r="K65" s="359"/>
      <c r="L65" s="296"/>
      <c r="P65" s="360"/>
      <c r="Q65" s="361"/>
      <c r="R65" s="379"/>
      <c r="S65" s="379"/>
      <c r="Z65" s="267"/>
      <c r="AA65" s="268"/>
    </row>
    <row r="66" spans="3:35" x14ac:dyDescent="0.25">
      <c r="D66" s="368" t="s">
        <v>92</v>
      </c>
      <c r="G66" s="364" t="s">
        <v>19</v>
      </c>
      <c r="H66" s="365">
        <v>0</v>
      </c>
      <c r="J66" s="366" t="e">
        <f>(H66/NR)*100</f>
        <v>#DIV/0!</v>
      </c>
      <c r="K66" s="367" t="s">
        <v>11</v>
      </c>
      <c r="L66" s="296">
        <f>IF(OR($A$1&lt;1,$A$1&gt;7),0,HLOOKUP($A$1,TABLE,+AB38+1))</f>
        <v>0.1</v>
      </c>
      <c r="N66" s="368" t="s">
        <v>12</v>
      </c>
      <c r="P66" s="360" t="e">
        <f>IF(ISTEXT(L66),"   N.A.",ABS(L66-J66))</f>
        <v>#DIV/0!</v>
      </c>
      <c r="Q66" s="361"/>
      <c r="R66" s="369"/>
      <c r="S66" s="369"/>
      <c r="Z66" s="267"/>
      <c r="AA66" s="268"/>
    </row>
    <row r="67" spans="3:35" x14ac:dyDescent="0.25">
      <c r="J67" s="359"/>
      <c r="K67" s="359"/>
      <c r="L67" s="296"/>
      <c r="P67" s="360"/>
      <c r="Q67" s="361"/>
      <c r="R67" s="379"/>
      <c r="S67" s="379"/>
      <c r="Z67" s="267"/>
      <c r="AA67" s="268"/>
    </row>
    <row r="68" spans="3:35" x14ac:dyDescent="0.25">
      <c r="D68" s="368" t="s">
        <v>43</v>
      </c>
      <c r="G68" s="364" t="s">
        <v>19</v>
      </c>
      <c r="H68" s="365">
        <v>0</v>
      </c>
      <c r="J68" s="366" t="e">
        <f>(H68/NR)*100</f>
        <v>#DIV/0!</v>
      </c>
      <c r="K68" s="367" t="s">
        <v>11</v>
      </c>
      <c r="L68" s="296">
        <f>IF(OR($A$1&lt;1,$A$1&gt;7),0,HLOOKUP($A$1,TABLE,+AB39+1))</f>
        <v>0.4</v>
      </c>
      <c r="N68" s="368" t="s">
        <v>12</v>
      </c>
      <c r="P68" s="360" t="e">
        <f>IF(ISTEXT(L68),"   N.A.",ABS(L68-J68))</f>
        <v>#DIV/0!</v>
      </c>
      <c r="Q68" s="361"/>
      <c r="R68" s="369"/>
      <c r="S68" s="369"/>
      <c r="AA68" s="268"/>
      <c r="AC68" s="383"/>
      <c r="AD68" s="383"/>
      <c r="AE68" s="383"/>
      <c r="AF68" s="383"/>
      <c r="AG68" s="383"/>
      <c r="AH68" s="383"/>
    </row>
    <row r="69" spans="3:35" x14ac:dyDescent="0.25">
      <c r="J69" s="359"/>
      <c r="K69" s="359"/>
      <c r="L69" s="296"/>
      <c r="P69" s="360"/>
      <c r="Q69" s="361"/>
      <c r="R69" s="379"/>
      <c r="S69" s="379"/>
      <c r="AA69" s="268"/>
      <c r="AI69" s="384"/>
    </row>
    <row r="70" spans="3:35" x14ac:dyDescent="0.25">
      <c r="D70" s="368" t="s">
        <v>44</v>
      </c>
      <c r="G70" s="364" t="s">
        <v>19</v>
      </c>
      <c r="H70" s="365">
        <v>0</v>
      </c>
      <c r="J70" s="366" t="e">
        <f>(H70/NR)*100</f>
        <v>#DIV/0!</v>
      </c>
      <c r="K70" s="367" t="s">
        <v>11</v>
      </c>
      <c r="L70" s="296">
        <f>IF(OR($A$1&lt;1,$A$1&gt;7),0,HLOOKUP($A$1,TABLE,+AB40+1))</f>
        <v>0.4</v>
      </c>
      <c r="N70" s="368" t="s">
        <v>12</v>
      </c>
      <c r="P70" s="360" t="e">
        <f>IF(ISTEXT(L70),"   N.A.",ABS(L70-J70))</f>
        <v>#DIV/0!</v>
      </c>
      <c r="Q70" s="361"/>
      <c r="R70" s="369"/>
      <c r="S70" s="369"/>
      <c r="AA70" s="268"/>
      <c r="AI70" s="384"/>
    </row>
    <row r="71" spans="3:35" x14ac:dyDescent="0.25">
      <c r="J71" s="359"/>
      <c r="K71" s="359"/>
      <c r="L71" s="296"/>
      <c r="P71" s="360"/>
      <c r="Q71" s="361"/>
      <c r="R71" s="379"/>
      <c r="S71" s="379"/>
      <c r="AA71" s="268"/>
      <c r="AB71" s="385"/>
    </row>
    <row r="72" spans="3:35" x14ac:dyDescent="0.25">
      <c r="D72" s="368" t="s">
        <v>14</v>
      </c>
      <c r="G72" s="364" t="s">
        <v>19</v>
      </c>
      <c r="H72" s="365">
        <v>0</v>
      </c>
      <c r="J72" s="366" t="e">
        <f>(H72/NR)*100</f>
        <v>#DIV/0!</v>
      </c>
      <c r="K72" s="367" t="s">
        <v>11</v>
      </c>
      <c r="L72" s="296">
        <f>IF(OR($A$1&lt;1,$A$1&gt;7),0,HLOOKUP($A$1,TABLE,+AB41+1))</f>
        <v>0.1</v>
      </c>
      <c r="N72" s="368" t="s">
        <v>12</v>
      </c>
      <c r="P72" s="360" t="e">
        <f>IF(ISTEXT(L72),"   N.A.",ABS(L72-J72))</f>
        <v>#DIV/0!</v>
      </c>
      <c r="Q72" s="361"/>
      <c r="R72" s="369"/>
      <c r="S72" s="369"/>
      <c r="AA72" s="268"/>
      <c r="AB72" s="385"/>
    </row>
    <row r="73" spans="3:35" x14ac:dyDescent="0.25">
      <c r="J73" s="359"/>
      <c r="K73" s="359"/>
      <c r="L73" s="296"/>
      <c r="P73" s="360"/>
      <c r="Q73" s="361"/>
      <c r="R73" s="379"/>
      <c r="S73" s="379"/>
      <c r="AA73" s="268"/>
      <c r="AB73" s="385"/>
    </row>
    <row r="74" spans="3:35" x14ac:dyDescent="0.25">
      <c r="D74" s="368" t="s">
        <v>510</v>
      </c>
      <c r="G74" s="364" t="s">
        <v>19</v>
      </c>
      <c r="H74" s="377">
        <f>SUM(H46:H73)</f>
        <v>0</v>
      </c>
      <c r="J74" s="366" t="e">
        <f>(H74/NR)*100</f>
        <v>#DIV/0!</v>
      </c>
      <c r="K74" s="367" t="s">
        <v>11</v>
      </c>
      <c r="L74" s="296">
        <f>IF(OR($A$1&lt;1,$A$1&gt;7),0,HLOOKUP($A$1,TABLE,+AB42+1))</f>
        <v>15.6</v>
      </c>
      <c r="N74" s="368" t="s">
        <v>12</v>
      </c>
      <c r="P74" s="360" t="e">
        <f>IF(ISTEXT(L74),"   N.A.",ABS(L74-J74))</f>
        <v>#DIV/0!</v>
      </c>
      <c r="Q74" s="361"/>
      <c r="R74" s="369"/>
      <c r="S74" s="369"/>
      <c r="AA74" s="268"/>
      <c r="AB74" s="385"/>
    </row>
    <row r="75" spans="3:35" x14ac:dyDescent="0.25">
      <c r="J75" s="359"/>
      <c r="K75" s="359"/>
      <c r="L75" s="296"/>
      <c r="P75" s="360"/>
      <c r="Q75" s="361"/>
      <c r="R75" s="379"/>
      <c r="S75" s="379"/>
      <c r="AA75" s="268"/>
    </row>
    <row r="76" spans="3:35" ht="18.75" x14ac:dyDescent="0.3">
      <c r="C76" s="353" t="s">
        <v>511</v>
      </c>
      <c r="D76" s="382"/>
      <c r="E76" s="382"/>
      <c r="F76" s="382"/>
      <c r="G76" s="382"/>
      <c r="H76" s="382"/>
      <c r="J76" s="359"/>
      <c r="K76" s="359"/>
      <c r="L76" s="296"/>
      <c r="P76" s="360"/>
      <c r="Q76" s="361"/>
      <c r="R76" s="379"/>
      <c r="S76" s="379"/>
      <c r="AA76" s="268"/>
    </row>
    <row r="77" spans="3:35" x14ac:dyDescent="0.25">
      <c r="J77" s="359"/>
      <c r="K77" s="359"/>
      <c r="L77" s="296"/>
      <c r="P77" s="360"/>
      <c r="Q77" s="361"/>
      <c r="R77" s="379"/>
      <c r="S77" s="379"/>
      <c r="AA77" s="268"/>
    </row>
    <row r="78" spans="3:35" x14ac:dyDescent="0.25">
      <c r="D78" s="368" t="s">
        <v>432</v>
      </c>
      <c r="G78" s="364" t="s">
        <v>19</v>
      </c>
      <c r="H78" s="365">
        <v>0</v>
      </c>
      <c r="J78" s="366" t="e">
        <f>(H78/NR)*100</f>
        <v>#DIV/0!</v>
      </c>
      <c r="K78" s="367" t="s">
        <v>11</v>
      </c>
      <c r="L78" s="296">
        <f>IF(OR($A$1&lt;1,$A$1&gt;7),0,HLOOKUP($A$1,TABLE,+AB43+1))</f>
        <v>1.7</v>
      </c>
      <c r="N78" s="368" t="s">
        <v>12</v>
      </c>
      <c r="P78" s="360" t="e">
        <f>IF(ISTEXT(L78),"   N.A.",ABS(L78-J78))</f>
        <v>#DIV/0!</v>
      </c>
      <c r="Q78" s="361"/>
      <c r="R78" s="369"/>
      <c r="S78" s="369"/>
      <c r="AA78" s="268"/>
    </row>
    <row r="79" spans="3:35" x14ac:dyDescent="0.25">
      <c r="J79" s="359"/>
      <c r="K79" s="359"/>
      <c r="L79" s="296"/>
      <c r="P79" s="360"/>
      <c r="Q79" s="361"/>
      <c r="R79" s="379"/>
      <c r="S79" s="379"/>
      <c r="AA79" s="268"/>
    </row>
    <row r="80" spans="3:35" x14ac:dyDescent="0.25">
      <c r="D80" s="368" t="s">
        <v>45</v>
      </c>
      <c r="G80" s="364" t="s">
        <v>19</v>
      </c>
      <c r="H80" s="365">
        <v>0</v>
      </c>
      <c r="J80" s="366" t="e">
        <f>(H80/NR)*100</f>
        <v>#DIV/0!</v>
      </c>
      <c r="K80" s="367" t="s">
        <v>11</v>
      </c>
      <c r="L80" s="296">
        <f>IF(OR($A$1&lt;1,$A$1&gt;7),0,HLOOKUP($A$1,TABLE,+AB44+1))</f>
        <v>0</v>
      </c>
      <c r="N80" s="368" t="s">
        <v>12</v>
      </c>
      <c r="P80" s="360" t="e">
        <f>IF(ISTEXT(L80),"   N.A.",ABS(L80-J80))</f>
        <v>#DIV/0!</v>
      </c>
      <c r="Q80" s="361"/>
      <c r="R80" s="369"/>
      <c r="S80" s="369"/>
      <c r="AA80" s="268"/>
    </row>
    <row r="81" spans="1:36" x14ac:dyDescent="0.25">
      <c r="J81" s="358"/>
      <c r="K81" s="359"/>
      <c r="L81" s="296"/>
      <c r="P81" s="360"/>
      <c r="Q81" s="361"/>
      <c r="R81" s="379"/>
      <c r="S81" s="379"/>
      <c r="AA81" s="268"/>
    </row>
    <row r="82" spans="1:36" x14ac:dyDescent="0.25">
      <c r="D82" s="368" t="s">
        <v>46</v>
      </c>
      <c r="G82" s="364" t="s">
        <v>19</v>
      </c>
      <c r="H82" s="365">
        <v>0</v>
      </c>
      <c r="J82" s="366" t="e">
        <f>(H82/NR)*100</f>
        <v>#DIV/0!</v>
      </c>
      <c r="K82" s="367" t="s">
        <v>11</v>
      </c>
      <c r="L82" s="296">
        <f>IF(OR($A$1&lt;1,$A$1&gt;7),0,HLOOKUP($A$1,TABLE,+AB45+1))</f>
        <v>0</v>
      </c>
      <c r="N82" s="368" t="s">
        <v>12</v>
      </c>
      <c r="P82" s="360" t="e">
        <f>IF(ISTEXT(L82),"   N.A.",ABS(L82-J82))</f>
        <v>#DIV/0!</v>
      </c>
      <c r="Q82" s="361"/>
      <c r="R82" s="369"/>
      <c r="S82" s="369"/>
      <c r="AA82" s="268"/>
    </row>
    <row r="83" spans="1:36" x14ac:dyDescent="0.25">
      <c r="J83" s="358"/>
      <c r="K83" s="359"/>
      <c r="L83" s="296"/>
      <c r="P83" s="360"/>
      <c r="Q83" s="361"/>
      <c r="R83" s="379"/>
      <c r="S83" s="379"/>
      <c r="AA83" s="268"/>
    </row>
    <row r="84" spans="1:36" x14ac:dyDescent="0.25">
      <c r="D84" s="368" t="s">
        <v>47</v>
      </c>
      <c r="G84" s="364" t="s">
        <v>19</v>
      </c>
      <c r="H84" s="365">
        <v>0</v>
      </c>
      <c r="J84" s="366" t="e">
        <f>(H84/NR)*100</f>
        <v>#DIV/0!</v>
      </c>
      <c r="K84" s="367" t="s">
        <v>11</v>
      </c>
      <c r="L84" s="296">
        <f>IF(OR($A$1&lt;1,$A$1&gt;7),0,HLOOKUP($A$1,TABLE,+AB46+1))</f>
        <v>0</v>
      </c>
      <c r="N84" s="368" t="s">
        <v>12</v>
      </c>
      <c r="P84" s="360" t="e">
        <f>IF(ISTEXT(L84),"   N.A.",ABS(L84-J84))</f>
        <v>#DIV/0!</v>
      </c>
      <c r="Q84" s="361"/>
      <c r="R84" s="369"/>
      <c r="S84" s="369"/>
      <c r="AA84" s="268"/>
    </row>
    <row r="85" spans="1:36" x14ac:dyDescent="0.25">
      <c r="J85" s="358"/>
      <c r="K85" s="359"/>
      <c r="L85" s="296"/>
      <c r="P85" s="360"/>
      <c r="Q85" s="361"/>
      <c r="R85" s="379"/>
      <c r="S85" s="379"/>
      <c r="AA85" s="268"/>
    </row>
    <row r="86" spans="1:36" x14ac:dyDescent="0.25">
      <c r="D86" s="368" t="s">
        <v>48</v>
      </c>
      <c r="G86" s="364" t="s">
        <v>19</v>
      </c>
      <c r="H86" s="365">
        <v>0</v>
      </c>
      <c r="J86" s="366" t="e">
        <f>(H86/NR)*100</f>
        <v>#DIV/0!</v>
      </c>
      <c r="K86" s="367" t="s">
        <v>11</v>
      </c>
      <c r="L86" s="296">
        <f>IF(OR($A$1&lt;1,$A$1&gt;7),0,HLOOKUP($A$1,TABLE,+AB47+1))</f>
        <v>0</v>
      </c>
      <c r="N86" s="368" t="s">
        <v>12</v>
      </c>
      <c r="P86" s="360" t="e">
        <f>IF(ISTEXT(L86),"   N.A.",ABS(L86-J86))</f>
        <v>#DIV/0!</v>
      </c>
      <c r="Q86" s="361"/>
      <c r="R86" s="369"/>
      <c r="S86" s="369"/>
      <c r="AA86" s="268"/>
    </row>
    <row r="87" spans="1:36" x14ac:dyDescent="0.25">
      <c r="J87" s="359"/>
      <c r="K87" s="359"/>
      <c r="L87" s="296"/>
      <c r="P87" s="360"/>
      <c r="Q87" s="361"/>
      <c r="R87" s="379"/>
      <c r="S87" s="379"/>
      <c r="AA87" s="268"/>
    </row>
    <row r="88" spans="1:36" x14ac:dyDescent="0.25">
      <c r="D88" s="368" t="s">
        <v>512</v>
      </c>
      <c r="G88" s="364" t="s">
        <v>19</v>
      </c>
      <c r="H88" s="381">
        <f>SUM(H78:H86)</f>
        <v>0</v>
      </c>
      <c r="J88" s="366" t="e">
        <f>(H88/NR)*100</f>
        <v>#DIV/0!</v>
      </c>
      <c r="K88" s="367" t="s">
        <v>11</v>
      </c>
      <c r="L88" s="296">
        <f>IF(OR($A$1&lt;1,$A$1&gt;7),0,HLOOKUP($A$1,TABLE,+AB48+1))</f>
        <v>1.7</v>
      </c>
      <c r="N88" s="368" t="s">
        <v>12</v>
      </c>
      <c r="P88" s="360" t="e">
        <f>IF(ISTEXT(L88),"   N.A.",ABS(L88-J88))</f>
        <v>#DIV/0!</v>
      </c>
      <c r="Q88" s="361"/>
      <c r="R88" s="369"/>
      <c r="S88" s="369"/>
      <c r="AA88" s="268"/>
    </row>
    <row r="89" spans="1:36" x14ac:dyDescent="0.25">
      <c r="C89" s="386"/>
      <c r="J89" s="359"/>
      <c r="K89" s="359"/>
      <c r="L89" s="296"/>
      <c r="P89" s="360"/>
      <c r="Q89" s="361"/>
      <c r="R89" s="379"/>
      <c r="S89" s="379"/>
      <c r="AA89" s="268"/>
    </row>
    <row r="90" spans="1:36" s="726" customFormat="1" ht="18.75" x14ac:dyDescent="0.3">
      <c r="D90" s="335" t="s">
        <v>504</v>
      </c>
      <c r="G90" s="727" t="s">
        <v>19</v>
      </c>
      <c r="H90" s="381">
        <f>+H88+H74+H42+H32</f>
        <v>0</v>
      </c>
      <c r="J90" s="728" t="e">
        <f>(H90/NR)*100</f>
        <v>#DIV/0!</v>
      </c>
      <c r="K90" s="729" t="s">
        <v>11</v>
      </c>
      <c r="L90" s="730">
        <f>IF(OR($A$1&lt;1,$A$1&gt;7),0,HLOOKUP($A$1,TABLE,+AB49+1))</f>
        <v>75.099999999999994</v>
      </c>
      <c r="N90" s="386" t="s">
        <v>12</v>
      </c>
      <c r="P90" s="731" t="e">
        <f>IF(ISTEXT(L90),"   N.A.",ABS(L90-J90))</f>
        <v>#DIV/0!</v>
      </c>
      <c r="Q90" s="732"/>
      <c r="R90" s="733"/>
      <c r="S90" s="733"/>
      <c r="T90" s="734"/>
      <c r="U90" s="734"/>
      <c r="V90" s="734"/>
      <c r="W90" s="734"/>
      <c r="X90" s="734"/>
      <c r="Y90" s="734"/>
      <c r="Z90" s="734"/>
      <c r="AA90" s="724"/>
      <c r="AB90" s="734"/>
      <c r="AC90" s="246"/>
      <c r="AD90" s="246"/>
      <c r="AE90" s="246"/>
      <c r="AF90" s="246"/>
      <c r="AG90" s="246"/>
      <c r="AH90" s="246"/>
      <c r="AI90" s="734"/>
      <c r="AJ90" s="734"/>
    </row>
    <row r="91" spans="1:36" x14ac:dyDescent="0.25">
      <c r="C91" s="386"/>
      <c r="D91" s="361"/>
      <c r="E91" s="361"/>
      <c r="F91" s="361"/>
      <c r="G91" s="361"/>
      <c r="H91" s="361"/>
      <c r="I91" s="361"/>
      <c r="J91" s="358"/>
      <c r="K91" s="358"/>
      <c r="L91" s="296"/>
      <c r="M91" s="361"/>
      <c r="N91" s="361"/>
      <c r="O91" s="361"/>
      <c r="P91" s="388"/>
      <c r="Q91" s="361"/>
      <c r="R91" s="361"/>
      <c r="S91" s="361"/>
    </row>
    <row r="92" spans="1:36" x14ac:dyDescent="0.25">
      <c r="D92" s="361"/>
      <c r="E92" s="361"/>
      <c r="F92" s="361"/>
      <c r="G92" s="361"/>
      <c r="H92" s="361"/>
      <c r="I92" s="358"/>
      <c r="J92" s="358"/>
      <c r="K92" s="361"/>
      <c r="L92" s="296"/>
      <c r="M92" s="361"/>
      <c r="N92" s="361"/>
      <c r="O92" s="361"/>
      <c r="P92" s="391"/>
      <c r="Q92" s="361"/>
      <c r="R92" s="361"/>
      <c r="S92" s="361"/>
    </row>
    <row r="93" spans="1:36" x14ac:dyDescent="0.25">
      <c r="D93" s="361"/>
      <c r="E93" s="361"/>
      <c r="F93" s="361"/>
      <c r="G93" s="361"/>
      <c r="H93" s="361"/>
      <c r="I93" s="358"/>
      <c r="J93" s="358"/>
      <c r="K93" s="361"/>
      <c r="L93" s="296"/>
      <c r="M93" s="361"/>
      <c r="N93" s="361"/>
      <c r="O93" s="361"/>
      <c r="P93" s="391"/>
      <c r="Q93" s="361"/>
      <c r="R93" s="361"/>
      <c r="S93" s="361"/>
    </row>
    <row r="94" spans="1:36" x14ac:dyDescent="0.25">
      <c r="A94" s="361"/>
      <c r="B94" s="361"/>
      <c r="C94" s="361"/>
      <c r="D94" s="361"/>
      <c r="E94" s="361"/>
      <c r="F94" s="361"/>
      <c r="G94" s="361"/>
      <c r="H94" s="361"/>
      <c r="I94" s="358"/>
      <c r="J94" s="358"/>
      <c r="K94" s="361"/>
      <c r="L94" s="296"/>
      <c r="M94" s="361"/>
      <c r="N94" s="361"/>
      <c r="O94" s="361"/>
      <c r="P94" s="391"/>
      <c r="Q94" s="361"/>
      <c r="R94" s="361"/>
      <c r="S94" s="361"/>
    </row>
    <row r="95" spans="1:36" x14ac:dyDescent="0.25">
      <c r="A95" s="361"/>
      <c r="B95" s="361"/>
      <c r="C95" s="361"/>
      <c r="D95" s="361"/>
      <c r="E95" s="361"/>
      <c r="F95" s="361"/>
      <c r="G95" s="361"/>
      <c r="H95" s="361"/>
      <c r="I95" s="358"/>
      <c r="J95" s="358"/>
      <c r="K95" s="361"/>
      <c r="L95" s="296"/>
      <c r="M95" s="361"/>
      <c r="N95" s="361"/>
      <c r="O95" s="361"/>
      <c r="P95" s="391"/>
      <c r="Q95" s="361"/>
      <c r="R95" s="361"/>
      <c r="S95" s="361"/>
    </row>
    <row r="96" spans="1:36" x14ac:dyDescent="0.25">
      <c r="A96" s="361"/>
      <c r="B96" s="361"/>
      <c r="C96" s="361"/>
      <c r="D96" s="361"/>
      <c r="E96" s="361"/>
      <c r="F96" s="361"/>
      <c r="G96" s="361"/>
      <c r="H96" s="361"/>
      <c r="I96" s="358"/>
      <c r="J96" s="358"/>
      <c r="K96" s="361"/>
      <c r="L96" s="296"/>
      <c r="M96" s="361"/>
      <c r="N96" s="361"/>
      <c r="O96" s="361"/>
      <c r="P96" s="391"/>
      <c r="Q96" s="361"/>
      <c r="R96" s="361"/>
      <c r="S96" s="361"/>
    </row>
    <row r="97" spans="1:19" x14ac:dyDescent="0.25">
      <c r="A97" s="361"/>
      <c r="B97" s="361"/>
      <c r="C97" s="361"/>
      <c r="D97" s="361"/>
      <c r="E97" s="361"/>
      <c r="F97" s="361"/>
      <c r="G97" s="361"/>
      <c r="H97" s="361"/>
      <c r="I97" s="358"/>
      <c r="J97" s="358"/>
      <c r="K97" s="361"/>
      <c r="L97" s="296"/>
      <c r="M97" s="361"/>
      <c r="N97" s="361"/>
      <c r="O97" s="361"/>
      <c r="P97" s="391"/>
      <c r="Q97" s="361"/>
      <c r="R97" s="361"/>
      <c r="S97" s="361"/>
    </row>
    <row r="98" spans="1:19" x14ac:dyDescent="0.25">
      <c r="A98" s="361"/>
      <c r="B98" s="361"/>
      <c r="C98" s="361"/>
      <c r="D98" s="361"/>
      <c r="E98" s="361"/>
      <c r="F98" s="361"/>
      <c r="G98" s="361"/>
      <c r="H98" s="361"/>
      <c r="I98" s="358"/>
      <c r="J98" s="358"/>
      <c r="K98" s="361"/>
      <c r="L98" s="296"/>
      <c r="M98" s="361"/>
      <c r="N98" s="361"/>
      <c r="O98" s="361"/>
      <c r="P98" s="391"/>
      <c r="Q98" s="361"/>
      <c r="R98" s="361"/>
      <c r="S98" s="361"/>
    </row>
    <row r="99" spans="1:19" x14ac:dyDescent="0.25">
      <c r="A99" s="361"/>
      <c r="B99" s="361"/>
      <c r="C99" s="361"/>
      <c r="D99" s="361"/>
      <c r="E99" s="361"/>
      <c r="F99" s="361"/>
      <c r="G99" s="361"/>
      <c r="H99" s="361"/>
      <c r="I99" s="358"/>
      <c r="J99" s="358"/>
      <c r="K99" s="361"/>
      <c r="L99" s="296"/>
      <c r="M99" s="361"/>
      <c r="N99" s="361"/>
      <c r="O99" s="361"/>
      <c r="P99" s="391"/>
      <c r="Q99" s="361"/>
      <c r="R99" s="361"/>
      <c r="S99" s="361"/>
    </row>
    <row r="100" spans="1:19" x14ac:dyDescent="0.25">
      <c r="A100" s="361"/>
      <c r="B100" s="361"/>
      <c r="C100" s="361"/>
      <c r="D100" s="361"/>
      <c r="E100" s="361"/>
      <c r="F100" s="361"/>
      <c r="G100" s="361"/>
      <c r="H100" s="361"/>
      <c r="I100" s="358"/>
      <c r="J100" s="358"/>
      <c r="K100" s="361"/>
      <c r="L100" s="296"/>
      <c r="M100" s="361"/>
      <c r="N100" s="361"/>
      <c r="O100" s="361"/>
      <c r="P100" s="391"/>
      <c r="Q100" s="361"/>
      <c r="R100" s="361"/>
      <c r="S100" s="361"/>
    </row>
    <row r="101" spans="1:19" x14ac:dyDescent="0.25">
      <c r="A101" s="361"/>
      <c r="B101" s="361"/>
      <c r="C101" s="361"/>
      <c r="D101" s="361"/>
      <c r="E101" s="361"/>
      <c r="F101" s="361"/>
      <c r="G101" s="361"/>
      <c r="H101" s="361"/>
      <c r="I101" s="358"/>
      <c r="J101" s="358"/>
      <c r="K101" s="361"/>
      <c r="L101" s="296"/>
      <c r="M101" s="361"/>
      <c r="N101" s="361"/>
      <c r="O101" s="361"/>
      <c r="P101" s="391"/>
      <c r="Q101" s="361"/>
      <c r="R101" s="361"/>
      <c r="S101" s="361"/>
    </row>
    <row r="102" spans="1:19" x14ac:dyDescent="0.25">
      <c r="A102" s="361"/>
      <c r="B102" s="361"/>
      <c r="C102" s="361"/>
      <c r="D102" s="361"/>
      <c r="E102" s="361"/>
      <c r="F102" s="361"/>
      <c r="G102" s="361"/>
      <c r="H102" s="361"/>
      <c r="I102" s="358"/>
      <c r="J102" s="358"/>
      <c r="K102" s="361"/>
      <c r="L102" s="296"/>
      <c r="M102" s="361"/>
      <c r="N102" s="361"/>
      <c r="O102" s="361"/>
      <c r="P102" s="391"/>
      <c r="Q102" s="361"/>
      <c r="R102" s="361"/>
      <c r="S102" s="361"/>
    </row>
    <row r="103" spans="1:19" x14ac:dyDescent="0.25">
      <c r="A103" s="361"/>
      <c r="B103" s="361"/>
      <c r="C103" s="361"/>
      <c r="D103" s="361"/>
      <c r="E103" s="361"/>
      <c r="F103" s="361"/>
      <c r="G103" s="361"/>
      <c r="H103" s="361"/>
      <c r="I103" s="358"/>
      <c r="J103" s="358"/>
      <c r="K103" s="361"/>
      <c r="L103" s="296"/>
      <c r="M103" s="361"/>
      <c r="N103" s="361"/>
      <c r="O103" s="361"/>
      <c r="P103" s="391"/>
      <c r="Q103" s="361"/>
      <c r="R103" s="361"/>
      <c r="S103" s="361"/>
    </row>
    <row r="104" spans="1:19" x14ac:dyDescent="0.25">
      <c r="A104" s="361"/>
      <c r="B104" s="361"/>
      <c r="C104" s="361"/>
      <c r="D104" s="361"/>
      <c r="E104" s="361"/>
      <c r="F104" s="361"/>
      <c r="G104" s="361"/>
      <c r="H104" s="361"/>
      <c r="I104" s="358"/>
      <c r="J104" s="358"/>
      <c r="K104" s="361"/>
      <c r="L104" s="296"/>
      <c r="M104" s="361"/>
      <c r="N104" s="361"/>
      <c r="O104" s="361"/>
      <c r="P104" s="391"/>
      <c r="Q104" s="361"/>
      <c r="R104" s="361"/>
      <c r="S104" s="361"/>
    </row>
    <row r="105" spans="1:19" x14ac:dyDescent="0.25">
      <c r="A105" s="361"/>
      <c r="B105" s="361"/>
      <c r="C105" s="361"/>
      <c r="D105" s="361"/>
      <c r="E105" s="361"/>
      <c r="F105" s="361"/>
      <c r="G105" s="361"/>
      <c r="H105" s="361"/>
      <c r="I105" s="358"/>
      <c r="J105" s="358"/>
      <c r="K105" s="361"/>
      <c r="L105" s="296"/>
      <c r="M105" s="361"/>
      <c r="N105" s="361"/>
      <c r="O105" s="361"/>
      <c r="P105" s="391"/>
      <c r="Q105" s="361"/>
      <c r="R105" s="361"/>
      <c r="S105" s="361"/>
    </row>
    <row r="106" spans="1:19" x14ac:dyDescent="0.25">
      <c r="A106" s="361"/>
      <c r="B106" s="361"/>
      <c r="C106" s="361"/>
      <c r="D106" s="361"/>
      <c r="E106" s="361"/>
      <c r="F106" s="361"/>
      <c r="G106" s="361"/>
      <c r="H106" s="361"/>
      <c r="I106" s="358"/>
      <c r="J106" s="358"/>
      <c r="K106" s="361"/>
      <c r="L106" s="296"/>
      <c r="M106" s="361"/>
      <c r="N106" s="361"/>
      <c r="O106" s="361"/>
      <c r="P106" s="391"/>
      <c r="Q106" s="361"/>
      <c r="R106" s="361"/>
      <c r="S106" s="361"/>
    </row>
    <row r="107" spans="1:19" x14ac:dyDescent="0.25">
      <c r="A107" s="361"/>
      <c r="B107" s="361"/>
      <c r="C107" s="361"/>
      <c r="D107" s="361"/>
      <c r="E107" s="361"/>
      <c r="F107" s="361"/>
      <c r="G107" s="361"/>
      <c r="H107" s="361"/>
      <c r="I107" s="358"/>
      <c r="J107" s="358"/>
      <c r="K107" s="361"/>
      <c r="L107" s="296"/>
      <c r="M107" s="361"/>
      <c r="N107" s="361"/>
      <c r="O107" s="361"/>
      <c r="P107" s="391"/>
      <c r="Q107" s="361"/>
      <c r="R107" s="361"/>
      <c r="S107" s="361"/>
    </row>
    <row r="108" spans="1:19" x14ac:dyDescent="0.25">
      <c r="A108" s="361"/>
      <c r="B108" s="361"/>
      <c r="C108" s="361"/>
      <c r="D108" s="361"/>
      <c r="E108" s="361"/>
      <c r="F108" s="361"/>
      <c r="G108" s="361"/>
      <c r="H108" s="361"/>
      <c r="I108" s="358"/>
      <c r="J108" s="358"/>
      <c r="K108" s="361"/>
      <c r="L108" s="296"/>
      <c r="M108" s="361"/>
      <c r="N108" s="361"/>
      <c r="O108" s="361"/>
      <c r="P108" s="391"/>
      <c r="Q108" s="361"/>
      <c r="R108" s="361"/>
      <c r="S108" s="361"/>
    </row>
    <row r="109" spans="1:19" x14ac:dyDescent="0.25">
      <c r="A109" s="361"/>
      <c r="B109" s="361"/>
      <c r="C109" s="361"/>
      <c r="D109" s="361"/>
      <c r="E109" s="361"/>
      <c r="F109" s="361"/>
      <c r="G109" s="361"/>
      <c r="H109" s="361"/>
      <c r="I109" s="358"/>
      <c r="J109" s="358"/>
      <c r="K109" s="361"/>
      <c r="L109" s="296"/>
      <c r="M109" s="361"/>
      <c r="N109" s="361"/>
      <c r="O109" s="361"/>
      <c r="P109" s="391"/>
      <c r="Q109" s="361"/>
      <c r="R109" s="361"/>
      <c r="S109" s="361"/>
    </row>
    <row r="110" spans="1:19" x14ac:dyDescent="0.25">
      <c r="A110" s="361"/>
      <c r="B110" s="361"/>
      <c r="C110" s="361"/>
      <c r="D110" s="361"/>
      <c r="E110" s="361"/>
      <c r="F110" s="361"/>
      <c r="G110" s="361"/>
      <c r="H110" s="361"/>
      <c r="I110" s="358"/>
      <c r="J110" s="358"/>
      <c r="K110" s="361"/>
      <c r="L110" s="296"/>
      <c r="M110" s="361"/>
      <c r="N110" s="361"/>
      <c r="O110" s="361"/>
      <c r="P110" s="391"/>
      <c r="Q110" s="361"/>
      <c r="R110" s="361"/>
      <c r="S110" s="361"/>
    </row>
    <row r="111" spans="1:19" x14ac:dyDescent="0.25">
      <c r="A111" s="361"/>
      <c r="B111" s="361"/>
      <c r="C111" s="361"/>
      <c r="D111" s="361"/>
      <c r="E111" s="361"/>
      <c r="F111" s="361"/>
      <c r="G111" s="361"/>
      <c r="H111" s="361"/>
      <c r="I111" s="358"/>
      <c r="J111" s="358"/>
      <c r="K111" s="361"/>
      <c r="L111" s="296"/>
      <c r="M111" s="361"/>
      <c r="N111" s="361"/>
      <c r="O111" s="361"/>
      <c r="P111" s="391"/>
      <c r="Q111" s="361"/>
      <c r="R111" s="361"/>
      <c r="S111" s="361"/>
    </row>
    <row r="112" spans="1:19" x14ac:dyDescent="0.25">
      <c r="A112" s="361"/>
      <c r="B112" s="361"/>
      <c r="C112" s="361"/>
      <c r="D112" s="361"/>
      <c r="E112" s="361"/>
      <c r="F112" s="361"/>
      <c r="G112" s="361"/>
      <c r="H112" s="361"/>
      <c r="I112" s="358"/>
      <c r="J112" s="358"/>
      <c r="K112" s="361"/>
      <c r="L112" s="296"/>
      <c r="M112" s="361"/>
      <c r="N112" s="361"/>
      <c r="O112" s="361"/>
      <c r="P112" s="391"/>
      <c r="Q112" s="361"/>
      <c r="R112" s="361"/>
      <c r="S112" s="361"/>
    </row>
    <row r="113" spans="1:19" x14ac:dyDescent="0.25">
      <c r="A113" s="361"/>
      <c r="B113" s="361"/>
      <c r="C113" s="361"/>
      <c r="D113" s="361"/>
      <c r="E113" s="361"/>
      <c r="F113" s="361"/>
      <c r="G113" s="361"/>
      <c r="H113" s="361"/>
      <c r="I113" s="358"/>
      <c r="J113" s="358"/>
      <c r="K113" s="361"/>
      <c r="L113" s="296"/>
      <c r="M113" s="361"/>
      <c r="N113" s="361"/>
      <c r="O113" s="361"/>
      <c r="P113" s="391"/>
      <c r="Q113" s="361"/>
      <c r="R113" s="361"/>
      <c r="S113" s="361"/>
    </row>
    <row r="114" spans="1:19" x14ac:dyDescent="0.25">
      <c r="A114" s="361"/>
      <c r="B114" s="361"/>
      <c r="C114" s="361"/>
      <c r="D114" s="361"/>
      <c r="E114" s="361"/>
      <c r="F114" s="361"/>
      <c r="G114" s="361"/>
      <c r="H114" s="361"/>
      <c r="I114" s="358"/>
      <c r="J114" s="358"/>
      <c r="K114" s="361"/>
      <c r="L114" s="296"/>
      <c r="M114" s="361"/>
      <c r="N114" s="361"/>
      <c r="O114" s="361"/>
      <c r="P114" s="391"/>
      <c r="Q114" s="361"/>
      <c r="R114" s="361"/>
      <c r="S114" s="361"/>
    </row>
    <row r="115" spans="1:19" x14ac:dyDescent="0.25">
      <c r="A115" s="361"/>
      <c r="B115" s="361"/>
      <c r="C115" s="361"/>
      <c r="D115" s="361"/>
      <c r="E115" s="361"/>
      <c r="F115" s="361"/>
      <c r="G115" s="361"/>
      <c r="H115" s="361"/>
      <c r="I115" s="358"/>
      <c r="J115" s="358"/>
      <c r="K115" s="361"/>
      <c r="L115" s="296"/>
      <c r="M115" s="361"/>
      <c r="N115" s="361"/>
      <c r="O115" s="361"/>
      <c r="P115" s="391"/>
      <c r="Q115" s="361"/>
      <c r="R115" s="361"/>
      <c r="S115" s="361"/>
    </row>
    <row r="116" spans="1:19" x14ac:dyDescent="0.25">
      <c r="A116" s="361"/>
      <c r="B116" s="361"/>
      <c r="C116" s="361"/>
      <c r="D116" s="361"/>
      <c r="E116" s="361"/>
      <c r="F116" s="361"/>
      <c r="G116" s="361"/>
      <c r="H116" s="361"/>
      <c r="I116" s="358"/>
      <c r="J116" s="358"/>
      <c r="K116" s="361"/>
      <c r="L116" s="296"/>
      <c r="M116" s="361"/>
      <c r="N116" s="361"/>
      <c r="O116" s="361"/>
      <c r="P116" s="391"/>
      <c r="Q116" s="361"/>
      <c r="R116" s="361"/>
      <c r="S116" s="361"/>
    </row>
    <row r="117" spans="1:19" x14ac:dyDescent="0.25">
      <c r="A117" s="361"/>
      <c r="B117" s="361"/>
      <c r="C117" s="361"/>
      <c r="D117" s="361"/>
      <c r="E117" s="361"/>
      <c r="F117" s="361"/>
      <c r="G117" s="361"/>
      <c r="H117" s="361"/>
      <c r="I117" s="358"/>
      <c r="J117" s="358"/>
      <c r="K117" s="361"/>
      <c r="L117" s="296"/>
      <c r="M117" s="361"/>
      <c r="N117" s="361"/>
      <c r="O117" s="361"/>
      <c r="P117" s="391"/>
      <c r="Q117" s="361"/>
      <c r="R117" s="361"/>
      <c r="S117" s="361"/>
    </row>
    <row r="118" spans="1:19" x14ac:dyDescent="0.25">
      <c r="A118" s="361"/>
      <c r="B118" s="361"/>
      <c r="C118" s="361"/>
      <c r="D118" s="361"/>
      <c r="E118" s="361"/>
      <c r="F118" s="361"/>
      <c r="G118" s="361"/>
      <c r="H118" s="361"/>
      <c r="I118" s="358"/>
      <c r="J118" s="358"/>
      <c r="K118" s="361"/>
      <c r="L118" s="296"/>
      <c r="M118" s="361"/>
      <c r="N118" s="361"/>
      <c r="O118" s="361"/>
      <c r="P118" s="391"/>
      <c r="Q118" s="361"/>
      <c r="R118" s="361"/>
      <c r="S118" s="361"/>
    </row>
    <row r="119" spans="1:19" x14ac:dyDescent="0.25">
      <c r="A119" s="361"/>
      <c r="B119" s="361"/>
      <c r="C119" s="361"/>
      <c r="D119" s="361"/>
      <c r="E119" s="361"/>
      <c r="F119" s="361"/>
      <c r="G119" s="361"/>
      <c r="H119" s="361"/>
      <c r="I119" s="358"/>
      <c r="J119" s="358"/>
      <c r="K119" s="361"/>
      <c r="L119" s="296"/>
      <c r="M119" s="361"/>
      <c r="N119" s="361"/>
      <c r="O119" s="361"/>
      <c r="P119" s="391"/>
      <c r="Q119" s="361"/>
      <c r="R119" s="361"/>
      <c r="S119" s="361"/>
    </row>
    <row r="120" spans="1:19" x14ac:dyDescent="0.25">
      <c r="A120" s="361"/>
      <c r="B120" s="361"/>
      <c r="C120" s="361"/>
      <c r="D120" s="361"/>
      <c r="E120" s="361"/>
      <c r="F120" s="361"/>
      <c r="G120" s="361"/>
      <c r="H120" s="361"/>
      <c r="I120" s="358"/>
      <c r="J120" s="358"/>
      <c r="K120" s="361"/>
      <c r="L120" s="296"/>
      <c r="M120" s="361"/>
      <c r="N120" s="361"/>
      <c r="O120" s="361"/>
      <c r="P120" s="391"/>
      <c r="Q120" s="361"/>
      <c r="R120" s="361"/>
      <c r="S120" s="361"/>
    </row>
    <row r="121" spans="1:19" x14ac:dyDescent="0.25">
      <c r="A121" s="361"/>
      <c r="B121" s="361"/>
      <c r="C121" s="361"/>
      <c r="D121" s="361"/>
      <c r="E121" s="361"/>
      <c r="F121" s="361"/>
      <c r="G121" s="361"/>
      <c r="H121" s="361"/>
      <c r="I121" s="358"/>
      <c r="J121" s="358"/>
      <c r="K121" s="361"/>
      <c r="L121" s="296"/>
      <c r="M121" s="361"/>
      <c r="N121" s="361"/>
      <c r="O121" s="361"/>
      <c r="P121" s="391"/>
      <c r="Q121" s="361"/>
      <c r="R121" s="361"/>
      <c r="S121" s="361"/>
    </row>
    <row r="122" spans="1:19" x14ac:dyDescent="0.25">
      <c r="A122" s="361"/>
      <c r="B122" s="361"/>
      <c r="C122" s="361"/>
      <c r="D122" s="361"/>
      <c r="E122" s="361"/>
      <c r="F122" s="361"/>
      <c r="G122" s="361"/>
      <c r="H122" s="361"/>
      <c r="I122" s="358"/>
      <c r="J122" s="359"/>
      <c r="L122" s="296"/>
      <c r="P122" s="392"/>
      <c r="Q122" s="361"/>
      <c r="R122" s="361"/>
      <c r="S122" s="361"/>
    </row>
    <row r="123" spans="1:19" x14ac:dyDescent="0.25">
      <c r="A123" s="361"/>
      <c r="B123" s="361"/>
      <c r="C123" s="361"/>
      <c r="D123" s="361"/>
      <c r="E123" s="361"/>
      <c r="F123" s="361"/>
      <c r="G123" s="361"/>
      <c r="H123" s="361"/>
      <c r="I123" s="358"/>
      <c r="J123" s="359"/>
      <c r="L123" s="296"/>
      <c r="P123" s="392"/>
      <c r="Q123" s="361"/>
      <c r="R123" s="361"/>
      <c r="S123" s="361"/>
    </row>
    <row r="124" spans="1:19" x14ac:dyDescent="0.25">
      <c r="A124" s="361"/>
      <c r="B124" s="361"/>
      <c r="C124" s="361"/>
      <c r="I124" s="359"/>
      <c r="J124" s="359"/>
      <c r="L124" s="296"/>
      <c r="P124" s="392"/>
    </row>
    <row r="125" spans="1:19" x14ac:dyDescent="0.25">
      <c r="A125" s="361"/>
      <c r="B125" s="361"/>
      <c r="C125" s="361"/>
      <c r="I125" s="359"/>
      <c r="J125" s="359"/>
      <c r="L125" s="296"/>
      <c r="P125" s="392"/>
    </row>
    <row r="126" spans="1:19" x14ac:dyDescent="0.25">
      <c r="A126" s="361"/>
      <c r="B126" s="361"/>
      <c r="C126" s="361"/>
      <c r="I126" s="359"/>
      <c r="J126" s="359"/>
      <c r="L126" s="296"/>
      <c r="P126" s="392"/>
    </row>
    <row r="127" spans="1:19" x14ac:dyDescent="0.25">
      <c r="A127" s="361"/>
      <c r="B127" s="361"/>
      <c r="C127" s="361"/>
      <c r="I127" s="359"/>
      <c r="J127" s="359"/>
      <c r="L127" s="296"/>
      <c r="P127" s="392"/>
    </row>
    <row r="128" spans="1:19" x14ac:dyDescent="0.25">
      <c r="I128" s="359"/>
      <c r="J128" s="359"/>
      <c r="L128" s="296"/>
      <c r="P128" s="392"/>
    </row>
    <row r="129" spans="9:16" x14ac:dyDescent="0.25">
      <c r="I129" s="359"/>
      <c r="J129" s="359"/>
      <c r="L129" s="296"/>
      <c r="P129" s="392"/>
    </row>
    <row r="130" spans="9:16" x14ac:dyDescent="0.25">
      <c r="I130" s="359"/>
      <c r="J130" s="359"/>
      <c r="L130" s="296"/>
      <c r="P130" s="392"/>
    </row>
    <row r="131" spans="9:16" x14ac:dyDescent="0.25">
      <c r="I131" s="359"/>
      <c r="J131" s="359"/>
      <c r="L131" s="296"/>
      <c r="P131" s="392"/>
    </row>
    <row r="132" spans="9:16" x14ac:dyDescent="0.25">
      <c r="I132" s="359"/>
      <c r="J132" s="359"/>
      <c r="L132" s="296"/>
      <c r="P132" s="392"/>
    </row>
    <row r="133" spans="9:16" x14ac:dyDescent="0.25">
      <c r="I133" s="359"/>
      <c r="J133" s="359"/>
      <c r="L133" s="296"/>
      <c r="P133" s="392"/>
    </row>
    <row r="134" spans="9:16" x14ac:dyDescent="0.25">
      <c r="I134" s="359"/>
      <c r="J134" s="359"/>
      <c r="P134" s="392"/>
    </row>
    <row r="135" spans="9:16" x14ac:dyDescent="0.25">
      <c r="I135" s="359"/>
      <c r="J135" s="359"/>
      <c r="P135" s="392"/>
    </row>
    <row r="136" spans="9:16" x14ac:dyDescent="0.25">
      <c r="I136" s="359"/>
      <c r="J136" s="359"/>
      <c r="P136" s="392"/>
    </row>
    <row r="137" spans="9:16" x14ac:dyDescent="0.25">
      <c r="I137" s="359"/>
      <c r="J137" s="359"/>
      <c r="P137" s="392"/>
    </row>
    <row r="138" spans="9:16" x14ac:dyDescent="0.25">
      <c r="I138" s="359"/>
      <c r="J138" s="359"/>
      <c r="P138" s="392"/>
    </row>
    <row r="139" spans="9:16" x14ac:dyDescent="0.25">
      <c r="I139" s="359"/>
      <c r="J139" s="359"/>
      <c r="P139" s="392"/>
    </row>
    <row r="140" spans="9:16" x14ac:dyDescent="0.25">
      <c r="I140" s="359"/>
      <c r="J140" s="359"/>
      <c r="P140" s="392"/>
    </row>
    <row r="141" spans="9:16" x14ac:dyDescent="0.25">
      <c r="I141" s="359"/>
      <c r="J141" s="359"/>
      <c r="P141" s="392"/>
    </row>
    <row r="142" spans="9:16" x14ac:dyDescent="0.25">
      <c r="I142" s="359"/>
      <c r="J142" s="359"/>
      <c r="P142" s="392"/>
    </row>
    <row r="143" spans="9:16" x14ac:dyDescent="0.25">
      <c r="I143" s="359"/>
      <c r="J143" s="359"/>
      <c r="P143" s="392"/>
    </row>
    <row r="144" spans="9:16" x14ac:dyDescent="0.25">
      <c r="I144" s="359"/>
      <c r="J144" s="359"/>
      <c r="P144" s="392"/>
    </row>
    <row r="145" spans="9:16" x14ac:dyDescent="0.25">
      <c r="I145" s="359"/>
      <c r="J145" s="359"/>
      <c r="P145" s="392"/>
    </row>
    <row r="146" spans="9:16" x14ac:dyDescent="0.25">
      <c r="I146" s="359"/>
      <c r="J146" s="359"/>
      <c r="P146" s="392"/>
    </row>
    <row r="147" spans="9:16" x14ac:dyDescent="0.25">
      <c r="I147" s="359"/>
      <c r="J147" s="359"/>
      <c r="P147" s="392"/>
    </row>
    <row r="148" spans="9:16" x14ac:dyDescent="0.25">
      <c r="I148" s="359"/>
      <c r="J148" s="359"/>
      <c r="P148" s="392"/>
    </row>
    <row r="149" spans="9:16" x14ac:dyDescent="0.25">
      <c r="I149" s="359"/>
      <c r="J149" s="359"/>
      <c r="P149" s="392"/>
    </row>
    <row r="150" spans="9:16" x14ac:dyDescent="0.25">
      <c r="I150" s="359"/>
      <c r="J150" s="359"/>
      <c r="P150" s="392"/>
    </row>
    <row r="151" spans="9:16" x14ac:dyDescent="0.25">
      <c r="I151" s="359"/>
      <c r="J151" s="359"/>
      <c r="P151" s="392"/>
    </row>
    <row r="152" spans="9:16" x14ac:dyDescent="0.25">
      <c r="I152" s="359"/>
      <c r="J152" s="359"/>
      <c r="P152" s="392"/>
    </row>
    <row r="153" spans="9:16" x14ac:dyDescent="0.25">
      <c r="I153" s="359"/>
      <c r="J153" s="359"/>
      <c r="P153" s="392"/>
    </row>
    <row r="154" spans="9:16" x14ac:dyDescent="0.25">
      <c r="I154" s="359"/>
      <c r="J154" s="359"/>
      <c r="P154" s="392"/>
    </row>
    <row r="155" spans="9:16" x14ac:dyDescent="0.25">
      <c r="I155" s="359"/>
      <c r="J155" s="359"/>
      <c r="P155" s="392"/>
    </row>
    <row r="156" spans="9:16" x14ac:dyDescent="0.25">
      <c r="I156" s="359"/>
      <c r="J156" s="359"/>
      <c r="P156" s="392"/>
    </row>
    <row r="157" spans="9:16" x14ac:dyDescent="0.25">
      <c r="I157" s="359"/>
      <c r="J157" s="359"/>
      <c r="P157" s="392"/>
    </row>
    <row r="158" spans="9:16" x14ac:dyDescent="0.25">
      <c r="I158" s="359"/>
      <c r="J158" s="359"/>
      <c r="P158" s="392"/>
    </row>
    <row r="159" spans="9:16" x14ac:dyDescent="0.25">
      <c r="I159" s="359"/>
      <c r="J159" s="359"/>
      <c r="P159" s="392"/>
    </row>
    <row r="160" spans="9:16" x14ac:dyDescent="0.25">
      <c r="I160" s="359"/>
      <c r="J160" s="359"/>
      <c r="P160" s="392"/>
    </row>
    <row r="161" spans="9:16" x14ac:dyDescent="0.25">
      <c r="I161" s="359"/>
      <c r="J161" s="359"/>
      <c r="P161" s="392"/>
    </row>
    <row r="162" spans="9:16" x14ac:dyDescent="0.25">
      <c r="I162" s="359"/>
      <c r="J162" s="359"/>
      <c r="P162" s="392"/>
    </row>
    <row r="163" spans="9:16" x14ac:dyDescent="0.25">
      <c r="I163" s="359"/>
      <c r="J163" s="359"/>
      <c r="P163" s="392"/>
    </row>
    <row r="164" spans="9:16" x14ac:dyDescent="0.25">
      <c r="I164" s="359"/>
      <c r="J164" s="359"/>
      <c r="P164" s="392"/>
    </row>
    <row r="165" spans="9:16" x14ac:dyDescent="0.25">
      <c r="I165" s="359"/>
      <c r="J165" s="359"/>
      <c r="P165" s="392"/>
    </row>
    <row r="166" spans="9:16" x14ac:dyDescent="0.25">
      <c r="I166" s="359"/>
      <c r="J166" s="359"/>
      <c r="P166" s="392"/>
    </row>
    <row r="167" spans="9:16" x14ac:dyDescent="0.25">
      <c r="I167" s="359"/>
      <c r="J167" s="359"/>
      <c r="P167" s="392"/>
    </row>
    <row r="168" spans="9:16" x14ac:dyDescent="0.25">
      <c r="I168" s="359"/>
      <c r="J168" s="359"/>
      <c r="P168" s="392"/>
    </row>
    <row r="169" spans="9:16" x14ac:dyDescent="0.25">
      <c r="I169" s="359"/>
      <c r="J169" s="359"/>
      <c r="P169" s="392"/>
    </row>
    <row r="170" spans="9:16" x14ac:dyDescent="0.25">
      <c r="I170" s="359"/>
      <c r="P170" s="392"/>
    </row>
    <row r="171" spans="9:16" x14ac:dyDescent="0.25">
      <c r="I171" s="359"/>
      <c r="P171" s="392"/>
    </row>
    <row r="172" spans="9:16" x14ac:dyDescent="0.25">
      <c r="P172" s="392"/>
    </row>
    <row r="173" spans="9:16" x14ac:dyDescent="0.25">
      <c r="P173" s="392"/>
    </row>
    <row r="174" spans="9:16" x14ac:dyDescent="0.25">
      <c r="P174" s="392"/>
    </row>
    <row r="175" spans="9:16" x14ac:dyDescent="0.25">
      <c r="P175" s="392"/>
    </row>
    <row r="176" spans="9:16" x14ac:dyDescent="0.25">
      <c r="P176" s="392"/>
    </row>
    <row r="177" spans="16:16" x14ac:dyDescent="0.25">
      <c r="P177" s="392"/>
    </row>
    <row r="178" spans="16:16" x14ac:dyDescent="0.25">
      <c r="P178" s="392"/>
    </row>
    <row r="179" spans="16:16" x14ac:dyDescent="0.25">
      <c r="P179" s="392"/>
    </row>
    <row r="180" spans="16:16" x14ac:dyDescent="0.25">
      <c r="P180" s="392"/>
    </row>
    <row r="181" spans="16:16" x14ac:dyDescent="0.25">
      <c r="P181" s="392"/>
    </row>
    <row r="182" spans="16:16" x14ac:dyDescent="0.25">
      <c r="P182" s="392"/>
    </row>
    <row r="183" spans="16:16" x14ac:dyDescent="0.25">
      <c r="P183" s="392"/>
    </row>
    <row r="184" spans="16:16" x14ac:dyDescent="0.25">
      <c r="P184" s="392"/>
    </row>
    <row r="185" spans="16:16" x14ac:dyDescent="0.25">
      <c r="P185" s="392"/>
    </row>
    <row r="186" spans="16:16" x14ac:dyDescent="0.25">
      <c r="P186" s="392"/>
    </row>
    <row r="187" spans="16:16" x14ac:dyDescent="0.25">
      <c r="P187" s="392"/>
    </row>
    <row r="188" spans="16:16" x14ac:dyDescent="0.25">
      <c r="P188" s="392"/>
    </row>
    <row r="189" spans="16:16" x14ac:dyDescent="0.25">
      <c r="P189" s="392"/>
    </row>
    <row r="190" spans="16:16" x14ac:dyDescent="0.25">
      <c r="P190" s="392"/>
    </row>
    <row r="191" spans="16:16" x14ac:dyDescent="0.25">
      <c r="P191" s="392"/>
    </row>
    <row r="192" spans="16:16" x14ac:dyDescent="0.25">
      <c r="P192" s="392"/>
    </row>
    <row r="193" spans="16:16" x14ac:dyDescent="0.25">
      <c r="P193" s="392"/>
    </row>
    <row r="194" spans="16:16" x14ac:dyDescent="0.25">
      <c r="P194" s="392"/>
    </row>
    <row r="195" spans="16:16" x14ac:dyDescent="0.25">
      <c r="P195" s="392"/>
    </row>
    <row r="196" spans="16:16" x14ac:dyDescent="0.25">
      <c r="P196" s="392"/>
    </row>
    <row r="197" spans="16:16" x14ac:dyDescent="0.25">
      <c r="P197" s="392"/>
    </row>
  </sheetData>
  <mergeCells count="4">
    <mergeCell ref="E3:M3"/>
    <mergeCell ref="O3:Q3"/>
    <mergeCell ref="L9:N9"/>
    <mergeCell ref="R10:S10"/>
  </mergeCells>
  <phoneticPr fontId="0" type="noConversion"/>
  <printOptions gridLinesSet="0"/>
  <pageMargins left="0.25" right="0.25" top="0.25" bottom="0.25" header="0.5" footer="0.5"/>
  <pageSetup scale="70" orientation="landscape" horizontalDpi="4294967292" verticalDpi="4294967292" r:id="rId1"/>
  <headerFooter alignWithMargins="0">
    <oddFooter>Page &amp;P of &amp;N</oddFooter>
  </headerFooter>
  <rowBreaks count="4" manualBreakCount="4">
    <brk id="33" min="2" max="18" man="1"/>
    <brk id="43" min="2" max="18" man="1"/>
    <brk id="50" min="2" max="18" man="1"/>
    <brk id="75" min="2" max="18"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6">
    <tabColor theme="6"/>
  </sheetPr>
  <dimension ref="A1:AI75"/>
  <sheetViews>
    <sheetView showGridLines="0" workbookViewId="0">
      <pane xSplit="1" ySplit="11" topLeftCell="B12" activePane="bottomRight" state="frozen"/>
      <selection pane="topRight"/>
      <selection pane="bottomLeft"/>
      <selection pane="bottomRight" activeCell="H13" sqref="H13"/>
    </sheetView>
  </sheetViews>
  <sheetFormatPr defaultColWidth="12.42578125" defaultRowHeight="15.75" x14ac:dyDescent="0.25"/>
  <cols>
    <col min="1" max="1" width="6.140625" style="387" customWidth="1"/>
    <col min="2" max="3" width="2.28515625" style="387" customWidth="1"/>
    <col min="4" max="4" width="11.42578125" style="387" customWidth="1"/>
    <col min="5" max="5" width="29.7109375" style="387" customWidth="1"/>
    <col min="6" max="6" width="4.42578125" style="387" customWidth="1"/>
    <col min="7" max="7" width="2.28515625" style="387" customWidth="1"/>
    <col min="8" max="8" width="19.42578125" style="387" customWidth="1"/>
    <col min="9" max="9" width="2.28515625" style="387" customWidth="1"/>
    <col min="10" max="10" width="9.42578125" style="387" customWidth="1"/>
    <col min="11" max="11" width="3.42578125" style="387" customWidth="1"/>
    <col min="12" max="12" width="14.7109375" style="387" customWidth="1"/>
    <col min="13" max="13" width="2.28515625" style="387" customWidth="1"/>
    <col min="14" max="14" width="14.7109375" style="387" customWidth="1"/>
    <col min="15" max="15" width="2.28515625" style="387" customWidth="1"/>
    <col min="16" max="16" width="13.85546875" style="387" customWidth="1"/>
    <col min="17" max="17" width="2.28515625" style="387" customWidth="1"/>
    <col min="18" max="18" width="12.42578125" style="387" customWidth="1"/>
    <col min="19" max="19" width="32" style="387" customWidth="1"/>
    <col min="20" max="20" width="12.42578125" style="428"/>
    <col min="21" max="23" width="8.7109375" style="428" customWidth="1"/>
    <col min="24" max="28" width="9.140625" style="428" hidden="1" customWidth="1"/>
    <col min="29" max="31" width="9.140625" style="238" hidden="1" customWidth="1"/>
    <col min="32" max="34" width="10.42578125" style="238" hidden="1" customWidth="1"/>
    <col min="35" max="35" width="9.140625" style="428" customWidth="1"/>
    <col min="36" max="16384" width="12.42578125" style="387"/>
  </cols>
  <sheetData>
    <row r="1" spans="1:35" s="396" customFormat="1" ht="23.25" x14ac:dyDescent="0.35">
      <c r="A1" s="735">
        <f>rev_code</f>
        <v>1</v>
      </c>
      <c r="B1" s="183"/>
      <c r="C1" s="184"/>
      <c r="D1" s="185" t="s">
        <v>388</v>
      </c>
      <c r="E1" s="393"/>
      <c r="F1" s="393"/>
      <c r="G1" s="393"/>
      <c r="H1" s="393"/>
      <c r="I1" s="393"/>
      <c r="J1" s="393"/>
      <c r="K1" s="393"/>
      <c r="L1" s="393"/>
      <c r="M1" s="393"/>
      <c r="N1" s="393"/>
      <c r="O1" s="393"/>
      <c r="P1" s="393"/>
      <c r="Q1" s="393"/>
      <c r="R1" s="393"/>
      <c r="S1" s="394"/>
      <c r="T1" s="395"/>
      <c r="U1" s="395"/>
      <c r="V1" s="395"/>
      <c r="W1" s="395"/>
      <c r="X1" s="395"/>
      <c r="Y1" s="395"/>
      <c r="Z1" s="395"/>
      <c r="AA1" s="395"/>
      <c r="AB1" s="395"/>
      <c r="AC1" s="191"/>
      <c r="AD1" s="191"/>
      <c r="AE1" s="191"/>
      <c r="AF1" s="191"/>
      <c r="AG1" s="191"/>
      <c r="AH1" s="191"/>
      <c r="AI1" s="395"/>
    </row>
    <row r="3" spans="1:35" s="400" customFormat="1" ht="18.75" x14ac:dyDescent="0.3">
      <c r="A3" s="397"/>
      <c r="B3" s="397"/>
      <c r="C3" s="397"/>
      <c r="D3" s="195" t="s">
        <v>0</v>
      </c>
      <c r="E3" s="849" t="str">
        <f>IF(agency="","",agency)</f>
        <v xml:space="preserve"> </v>
      </c>
      <c r="F3" s="849"/>
      <c r="G3" s="849"/>
      <c r="H3" s="849"/>
      <c r="I3" s="849"/>
      <c r="J3" s="849"/>
      <c r="K3" s="849"/>
      <c r="L3" s="849"/>
      <c r="M3" s="849"/>
      <c r="N3" s="196" t="s">
        <v>1</v>
      </c>
      <c r="O3" s="850" t="str">
        <f>IF(date="","",date)</f>
        <v xml:space="preserve"> </v>
      </c>
      <c r="P3" s="850"/>
      <c r="Q3" s="850"/>
      <c r="R3" s="197"/>
      <c r="S3" s="398"/>
      <c r="T3" s="399"/>
      <c r="U3" s="399"/>
      <c r="V3" s="399"/>
      <c r="W3" s="399"/>
      <c r="X3" s="399"/>
      <c r="Y3" s="399"/>
      <c r="Z3" s="399"/>
      <c r="AA3" s="399"/>
      <c r="AB3" s="399"/>
      <c r="AC3" s="199"/>
      <c r="AD3" s="199"/>
      <c r="AE3" s="199"/>
      <c r="AF3" s="199"/>
      <c r="AG3" s="199"/>
      <c r="AH3" s="199"/>
      <c r="AI3" s="399"/>
    </row>
    <row r="4" spans="1:35" s="405" customFormat="1" ht="19.5" thickBot="1" x14ac:dyDescent="0.35">
      <c r="A4" s="401"/>
      <c r="B4" s="401"/>
      <c r="C4" s="401"/>
      <c r="D4" s="195"/>
      <c r="E4" s="201"/>
      <c r="F4" s="201"/>
      <c r="G4" s="202"/>
      <c r="H4" s="202"/>
      <c r="I4" s="202"/>
      <c r="J4" s="202"/>
      <c r="K4" s="202"/>
      <c r="L4" s="202"/>
      <c r="M4" s="202"/>
      <c r="N4" s="196"/>
      <c r="O4" s="204"/>
      <c r="P4" s="205"/>
      <c r="Q4" s="202"/>
      <c r="R4" s="197"/>
      <c r="S4" s="402"/>
      <c r="T4" s="403"/>
      <c r="U4" s="403"/>
      <c r="V4" s="403"/>
      <c r="W4" s="403"/>
      <c r="X4" s="403"/>
      <c r="Y4" s="403"/>
      <c r="Z4" s="403"/>
      <c r="AA4" s="403"/>
      <c r="AB4" s="403"/>
      <c r="AC4" s="404"/>
      <c r="AD4" s="404"/>
      <c r="AE4" s="404"/>
      <c r="AF4" s="404"/>
      <c r="AG4" s="404"/>
      <c r="AH4" s="404"/>
      <c r="AI4" s="403"/>
    </row>
    <row r="5" spans="1:35" s="406" customFormat="1" ht="27.75" customHeight="1" thickBot="1" x14ac:dyDescent="0.3">
      <c r="C5" s="407"/>
      <c r="D5" s="10"/>
      <c r="E5" s="24"/>
      <c r="F5" s="25"/>
      <c r="G5" s="26"/>
      <c r="H5" s="26"/>
      <c r="I5" s="26"/>
      <c r="J5" s="27" t="s">
        <v>64</v>
      </c>
      <c r="K5" s="25"/>
      <c r="L5" s="26"/>
      <c r="M5" s="25"/>
      <c r="N5" s="25" t="str">
        <f>IF(OR($A$1&lt;1,$A$1&gt;7),'READ ME!'!$B$278,CHOOSE($A$1+1,'READ ME!'!$B$278,'READ ME!'!$B$272,'READ ME!'!$B$273,'READ ME!'!$B$274,'READ ME!'!$B$275,'READ ME!'!$B$276,'READ ME!'!$B$277,'READ ME!'!$B$278))</f>
        <v>Under $1,250,000</v>
      </c>
      <c r="O5" s="25"/>
      <c r="P5" s="29"/>
      <c r="Q5" s="26"/>
      <c r="R5" s="30"/>
      <c r="T5" s="408"/>
      <c r="U5" s="408"/>
      <c r="V5" s="408"/>
      <c r="W5" s="408"/>
      <c r="X5" s="408"/>
      <c r="Y5" s="408"/>
      <c r="Z5" s="408"/>
      <c r="AA5" s="408"/>
      <c r="AB5" s="408"/>
      <c r="AC5" s="409"/>
      <c r="AD5" s="409"/>
      <c r="AE5" s="409"/>
      <c r="AF5" s="409"/>
      <c r="AG5" s="409"/>
      <c r="AH5" s="409"/>
      <c r="AI5" s="408"/>
    </row>
    <row r="6" spans="1:35" s="400" customFormat="1" ht="18.75" x14ac:dyDescent="0.3">
      <c r="A6" s="397"/>
      <c r="B6" s="397"/>
      <c r="C6" s="397"/>
      <c r="D6" s="397"/>
      <c r="E6" s="397"/>
      <c r="F6" s="397"/>
      <c r="G6" s="397"/>
      <c r="H6" s="397"/>
      <c r="I6" s="397"/>
      <c r="J6" s="397"/>
      <c r="K6" s="397"/>
      <c r="L6" s="397"/>
      <c r="M6" s="397"/>
      <c r="N6" s="397"/>
      <c r="O6" s="397"/>
      <c r="P6" s="397"/>
      <c r="Q6" s="397"/>
      <c r="R6" s="397"/>
      <c r="T6" s="399"/>
      <c r="U6" s="399"/>
      <c r="V6" s="399"/>
      <c r="W6" s="399"/>
      <c r="X6" s="399"/>
      <c r="Y6" s="399"/>
      <c r="Z6" s="399"/>
      <c r="AA6" s="399"/>
      <c r="AB6" s="399"/>
      <c r="AC6" s="199"/>
      <c r="AD6" s="199"/>
      <c r="AE6" s="199"/>
      <c r="AF6" s="199"/>
      <c r="AG6" s="199"/>
      <c r="AH6" s="199"/>
      <c r="AI6" s="399"/>
    </row>
    <row r="7" spans="1:35" s="400" customFormat="1" ht="18.75" x14ac:dyDescent="0.3">
      <c r="A7" s="397"/>
      <c r="B7" s="397"/>
      <c r="C7" s="397"/>
      <c r="D7" s="397"/>
      <c r="F7" s="212" t="s">
        <v>499</v>
      </c>
      <c r="G7" s="337"/>
      <c r="H7" s="214">
        <f>NR</f>
        <v>0</v>
      </c>
      <c r="I7" s="215" t="s">
        <v>319</v>
      </c>
      <c r="J7" s="397"/>
      <c r="K7" s="397"/>
      <c r="L7" s="397"/>
      <c r="M7" s="397"/>
      <c r="N7" s="397"/>
      <c r="O7" s="397"/>
      <c r="P7" s="397"/>
      <c r="Q7" s="397"/>
      <c r="R7" s="397"/>
      <c r="T7" s="399"/>
      <c r="U7" s="399"/>
      <c r="V7" s="399"/>
      <c r="W7" s="399"/>
      <c r="X7" s="399"/>
      <c r="Y7" s="399"/>
      <c r="Z7" s="399"/>
      <c r="AA7" s="399"/>
      <c r="AB7" s="399"/>
      <c r="AC7" s="199"/>
      <c r="AD7" s="199"/>
      <c r="AE7" s="199"/>
      <c r="AF7" s="199"/>
      <c r="AG7" s="199"/>
      <c r="AH7" s="199"/>
      <c r="AI7" s="399"/>
    </row>
    <row r="8" spans="1:35" s="400" customFormat="1" ht="18.75" x14ac:dyDescent="0.3">
      <c r="A8" s="397"/>
      <c r="B8" s="397"/>
      <c r="C8" s="397"/>
      <c r="D8" s="397"/>
      <c r="F8" s="216"/>
      <c r="G8" s="216"/>
      <c r="H8" s="338"/>
      <c r="I8" s="397"/>
      <c r="J8" s="397"/>
      <c r="K8" s="397"/>
      <c r="L8" s="397"/>
      <c r="M8" s="397"/>
      <c r="N8" s="397"/>
      <c r="O8" s="397"/>
      <c r="P8" s="397"/>
      <c r="Q8" s="397"/>
      <c r="R8" s="397"/>
      <c r="T8" s="399"/>
      <c r="U8" s="399"/>
      <c r="V8" s="399"/>
      <c r="W8" s="399"/>
      <c r="X8" s="399"/>
      <c r="Y8" s="399"/>
      <c r="Z8" s="399"/>
      <c r="AA8" s="399"/>
      <c r="AB8" s="399"/>
      <c r="AC8" s="199"/>
      <c r="AD8" s="199"/>
      <c r="AE8" s="199"/>
      <c r="AF8" s="199"/>
      <c r="AG8" s="199"/>
      <c r="AH8" s="199"/>
      <c r="AI8" s="399"/>
    </row>
    <row r="9" spans="1:35" s="397" customFormat="1" ht="18.75" x14ac:dyDescent="0.3">
      <c r="H9" s="202" t="s">
        <v>122</v>
      </c>
      <c r="L9" s="855" t="s">
        <v>3</v>
      </c>
      <c r="M9" s="855"/>
      <c r="N9" s="855"/>
      <c r="P9" s="339" t="s">
        <v>89</v>
      </c>
      <c r="Q9" s="210"/>
      <c r="R9" s="195"/>
      <c r="T9" s="410"/>
      <c r="U9" s="410"/>
      <c r="V9" s="229"/>
      <c r="W9" s="229"/>
      <c r="X9" s="229"/>
      <c r="Y9" s="229"/>
      <c r="Z9" s="229"/>
      <c r="AA9" s="410"/>
      <c r="AB9" s="410"/>
      <c r="AC9" s="221"/>
      <c r="AD9" s="221"/>
      <c r="AE9" s="221"/>
      <c r="AF9" s="221"/>
      <c r="AG9" s="221"/>
      <c r="AH9" s="221"/>
      <c r="AI9" s="410"/>
    </row>
    <row r="10" spans="1:35" s="397" customFormat="1" ht="18.75" x14ac:dyDescent="0.3">
      <c r="A10" s="411"/>
      <c r="C10" s="412" t="s">
        <v>98</v>
      </c>
      <c r="D10" s="413"/>
      <c r="E10" s="413"/>
      <c r="F10" s="414"/>
      <c r="H10" s="224" t="s">
        <v>169</v>
      </c>
      <c r="I10" s="225"/>
      <c r="J10" s="343" t="s">
        <v>170</v>
      </c>
      <c r="L10" s="227" t="s">
        <v>123</v>
      </c>
      <c r="M10" s="210"/>
      <c r="N10" s="222" t="s">
        <v>7</v>
      </c>
      <c r="P10" s="346" t="s">
        <v>8</v>
      </c>
      <c r="Q10" s="210"/>
      <c r="R10" s="222" t="s">
        <v>121</v>
      </c>
      <c r="S10" s="415"/>
      <c r="T10" s="410"/>
      <c r="U10" s="410"/>
      <c r="V10" s="410"/>
      <c r="W10" s="410"/>
      <c r="X10" s="410"/>
      <c r="Y10" s="410"/>
      <c r="Z10" s="410"/>
      <c r="AA10" s="410"/>
      <c r="AB10" s="410"/>
      <c r="AC10" s="416" t="s">
        <v>320</v>
      </c>
      <c r="AD10" s="221"/>
      <c r="AE10" s="221"/>
      <c r="AF10" s="221"/>
      <c r="AG10" s="221"/>
      <c r="AH10" s="221"/>
      <c r="AI10" s="410"/>
    </row>
    <row r="11" spans="1:35" x14ac:dyDescent="0.25">
      <c r="A11" s="417"/>
      <c r="B11" s="418"/>
      <c r="C11" s="417"/>
      <c r="D11" s="419"/>
      <c r="E11" s="419"/>
      <c r="F11" s="419"/>
      <c r="G11" s="418"/>
      <c r="H11" s="259"/>
      <c r="I11" s="420"/>
      <c r="J11" s="421"/>
      <c r="K11" s="418"/>
      <c r="L11" s="422"/>
      <c r="M11" s="423"/>
      <c r="N11" s="424"/>
      <c r="O11" s="418"/>
      <c r="P11" s="425"/>
      <c r="Q11" s="323"/>
      <c r="R11" s="426"/>
      <c r="S11" s="427"/>
      <c r="AC11" s="245" t="s">
        <v>10</v>
      </c>
      <c r="AD11" s="246">
        <v>1250</v>
      </c>
      <c r="AE11" s="246">
        <v>2500</v>
      </c>
      <c r="AF11" s="246">
        <v>5000</v>
      </c>
      <c r="AG11" s="246">
        <v>10000</v>
      </c>
      <c r="AH11" s="245" t="s">
        <v>107</v>
      </c>
      <c r="AI11" s="247"/>
    </row>
    <row r="12" spans="1:35" x14ac:dyDescent="0.25">
      <c r="B12" s="429" t="s">
        <v>332</v>
      </c>
      <c r="C12" s="417"/>
      <c r="D12" s="419"/>
      <c r="E12" s="419"/>
      <c r="F12" s="419"/>
      <c r="G12" s="418"/>
      <c r="H12" s="418"/>
      <c r="I12" s="418"/>
      <c r="J12" s="417"/>
      <c r="K12" s="418"/>
      <c r="L12" s="417"/>
      <c r="M12" s="418"/>
      <c r="N12" s="417"/>
      <c r="O12" s="418"/>
      <c r="P12" s="430"/>
      <c r="Q12" s="418"/>
      <c r="R12" s="431"/>
      <c r="S12" s="427"/>
      <c r="AC12" s="246">
        <v>1250</v>
      </c>
      <c r="AD12" s="246">
        <v>2500</v>
      </c>
      <c r="AE12" s="246">
        <v>5000</v>
      </c>
      <c r="AF12" s="246">
        <v>10000</v>
      </c>
      <c r="AG12" s="246">
        <v>25000</v>
      </c>
      <c r="AH12" s="246">
        <v>25000</v>
      </c>
      <c r="AI12" s="240"/>
    </row>
    <row r="13" spans="1:35" ht="24" customHeight="1" x14ac:dyDescent="0.25">
      <c r="C13" s="432" t="s">
        <v>56</v>
      </c>
      <c r="G13" s="364" t="s">
        <v>19</v>
      </c>
      <c r="H13" s="433">
        <f>+NR-tot_exp</f>
        <v>0</v>
      </c>
      <c r="I13" s="434"/>
      <c r="J13" s="435" t="e">
        <f>+(H13/NR)*100</f>
        <v>#DIV/0!</v>
      </c>
      <c r="K13" s="436" t="s">
        <v>11</v>
      </c>
      <c r="L13" s="296">
        <f>IF(OR($A$1&lt;1,$A$1&gt;7),0,HLOOKUP($A$1,TABLE,+AB14+1))</f>
        <v>24.3</v>
      </c>
      <c r="N13" s="432" t="s">
        <v>12</v>
      </c>
      <c r="P13" s="437" t="e">
        <f>IF(ISTEXT(L13),"   N.A.",ABS(L13-J13))</f>
        <v>#DIV/0!</v>
      </c>
      <c r="Q13" s="390"/>
      <c r="R13" s="369"/>
      <c r="S13" s="369"/>
      <c r="Z13" s="265" t="s">
        <v>178</v>
      </c>
      <c r="AA13" s="265"/>
      <c r="AC13" s="266">
        <v>1</v>
      </c>
      <c r="AD13" s="266">
        <v>2</v>
      </c>
      <c r="AE13" s="266">
        <v>3</v>
      </c>
      <c r="AF13" s="266">
        <v>4</v>
      </c>
      <c r="AG13" s="266">
        <v>5</v>
      </c>
      <c r="AH13" s="266">
        <v>6</v>
      </c>
    </row>
    <row r="14" spans="1:35" x14ac:dyDescent="0.25">
      <c r="C14" s="432"/>
      <c r="D14" s="438" t="s">
        <v>145</v>
      </c>
      <c r="G14" s="434"/>
      <c r="H14" s="434"/>
      <c r="I14" s="434"/>
      <c r="J14" s="389"/>
      <c r="K14" s="389"/>
      <c r="L14" s="296">
        <f>IF(OR($A$1&lt;1,$A$1&gt;7),0,HLOOKUP($A$1,TABLE,+AB15+1))</f>
        <v>48.3</v>
      </c>
      <c r="N14" s="439" t="s">
        <v>393</v>
      </c>
      <c r="P14" s="437">
        <f>IF(ISTEXT(L14),"   N.A.",ABS(L14-J14))</f>
        <v>48.3</v>
      </c>
      <c r="Q14" s="390"/>
      <c r="R14" s="369"/>
      <c r="S14" s="369"/>
      <c r="Z14" s="267" t="s">
        <v>194</v>
      </c>
      <c r="AA14" s="268" t="s">
        <v>441</v>
      </c>
      <c r="AB14" s="428">
        <v>1</v>
      </c>
      <c r="AC14" s="270">
        <v>24.3</v>
      </c>
      <c r="AD14" s="270">
        <v>22.5</v>
      </c>
      <c r="AE14" s="270">
        <v>21</v>
      </c>
      <c r="AF14" s="270">
        <v>17.100000000000001</v>
      </c>
      <c r="AG14" s="270">
        <v>15.8</v>
      </c>
      <c r="AH14" s="270">
        <v>11.3</v>
      </c>
    </row>
    <row r="15" spans="1:35" x14ac:dyDescent="0.25">
      <c r="G15" s="434"/>
      <c r="H15" s="434"/>
      <c r="I15" s="434"/>
      <c r="J15" s="389"/>
      <c r="K15" s="389"/>
      <c r="L15" s="389"/>
      <c r="N15" s="439"/>
      <c r="P15" s="437"/>
      <c r="Q15" s="390"/>
      <c r="R15" s="440"/>
      <c r="S15" s="440"/>
      <c r="Z15" s="267" t="s">
        <v>194</v>
      </c>
      <c r="AA15" s="268" t="s">
        <v>442</v>
      </c>
      <c r="AB15" s="428">
        <v>2</v>
      </c>
      <c r="AC15" s="270">
        <v>48.3</v>
      </c>
      <c r="AD15" s="270">
        <v>41.8</v>
      </c>
      <c r="AE15" s="270">
        <v>40.700000000000003</v>
      </c>
      <c r="AF15" s="270">
        <v>31.3</v>
      </c>
      <c r="AG15" s="270">
        <v>26.4</v>
      </c>
      <c r="AH15" s="270">
        <v>23.6</v>
      </c>
    </row>
    <row r="16" spans="1:35" x14ac:dyDescent="0.25">
      <c r="C16" s="387" t="s">
        <v>150</v>
      </c>
      <c r="G16" s="364" t="s">
        <v>19</v>
      </c>
      <c r="H16" s="433">
        <f>+H17+H18+H19+H20</f>
        <v>0</v>
      </c>
      <c r="J16" s="435" t="e">
        <f>+(H16/NR)*100</f>
        <v>#DIV/0!</v>
      </c>
      <c r="K16" s="436" t="s">
        <v>11</v>
      </c>
      <c r="L16" s="296">
        <f>IF(OR($A$1&lt;1,$A$1&gt;7),0,HLOOKUP($A$1,TABLE,+AB16+1))</f>
        <v>18</v>
      </c>
      <c r="N16" s="432" t="s">
        <v>12</v>
      </c>
      <c r="P16" s="437" t="e">
        <f>IF(ISTEXT(L16),"   N.A.",ABS(L16-J16))</f>
        <v>#DIV/0!</v>
      </c>
      <c r="Q16" s="390"/>
      <c r="R16" s="369"/>
      <c r="S16" s="369"/>
      <c r="Z16" s="267" t="s">
        <v>195</v>
      </c>
      <c r="AA16" s="268" t="s">
        <v>441</v>
      </c>
      <c r="AB16" s="428">
        <v>3</v>
      </c>
      <c r="AC16" s="270">
        <v>18</v>
      </c>
      <c r="AD16" s="270">
        <v>13.9</v>
      </c>
      <c r="AE16" s="270">
        <v>12.1</v>
      </c>
      <c r="AF16" s="270">
        <v>9.1</v>
      </c>
      <c r="AG16" s="270">
        <v>7.9</v>
      </c>
      <c r="AH16" s="270">
        <v>3</v>
      </c>
    </row>
    <row r="17" spans="2:34" x14ac:dyDescent="0.25">
      <c r="D17" s="441" t="s">
        <v>146</v>
      </c>
      <c r="G17" s="364"/>
      <c r="H17" s="442">
        <f>+H13</f>
        <v>0</v>
      </c>
      <c r="I17" s="434"/>
      <c r="J17" s="389"/>
      <c r="K17" s="389"/>
      <c r="L17" s="296">
        <f>IF(OR($A$1&lt;1,$A$1&gt;7),0,HLOOKUP($A$1,TABLE,+AB17+1))</f>
        <v>44.4</v>
      </c>
      <c r="N17" s="439" t="s">
        <v>393</v>
      </c>
      <c r="P17" s="437">
        <f>IF(ISTEXT(L17),"   N.A.",ABS(L17-J17))</f>
        <v>44.4</v>
      </c>
      <c r="Q17" s="390"/>
      <c r="R17" s="369"/>
      <c r="S17" s="369"/>
      <c r="Z17" s="267" t="s">
        <v>195</v>
      </c>
      <c r="AA17" s="268" t="s">
        <v>442</v>
      </c>
      <c r="AB17" s="428">
        <v>4</v>
      </c>
      <c r="AC17" s="270">
        <v>44.4</v>
      </c>
      <c r="AD17" s="270">
        <v>35.200000000000003</v>
      </c>
      <c r="AE17" s="270">
        <v>33.799999999999997</v>
      </c>
      <c r="AF17" s="270">
        <v>23.8</v>
      </c>
      <c r="AG17" s="270">
        <v>19.7</v>
      </c>
      <c r="AH17" s="270">
        <v>15.8</v>
      </c>
    </row>
    <row r="18" spans="2:34" x14ac:dyDescent="0.25">
      <c r="D18" s="441" t="s">
        <v>147</v>
      </c>
      <c r="G18" s="364"/>
      <c r="H18" s="442">
        <f>-contingents</f>
        <v>0</v>
      </c>
      <c r="I18" s="434"/>
      <c r="J18" s="389"/>
      <c r="K18" s="389"/>
      <c r="L18" s="389"/>
      <c r="N18" s="439"/>
      <c r="P18" s="437"/>
      <c r="Q18" s="390"/>
      <c r="R18" s="369"/>
      <c r="S18" s="369"/>
      <c r="Z18" s="267" t="s">
        <v>151</v>
      </c>
      <c r="AA18" s="268" t="s">
        <v>441</v>
      </c>
      <c r="AB18" s="428">
        <v>5</v>
      </c>
      <c r="AC18" s="270">
        <v>29</v>
      </c>
      <c r="AD18" s="270">
        <v>24</v>
      </c>
      <c r="AE18" s="270">
        <v>23.5</v>
      </c>
      <c r="AF18" s="270">
        <v>19.5</v>
      </c>
      <c r="AG18" s="270">
        <v>19.399999999999999</v>
      </c>
      <c r="AH18" s="270">
        <v>15.3</v>
      </c>
    </row>
    <row r="19" spans="2:34" x14ac:dyDescent="0.25">
      <c r="D19" s="441" t="s">
        <v>148</v>
      </c>
      <c r="G19" s="364"/>
      <c r="H19" s="442">
        <f>-bonus</f>
        <v>0</v>
      </c>
      <c r="I19" s="434"/>
      <c r="Q19" s="390"/>
      <c r="R19" s="440"/>
      <c r="S19" s="440"/>
      <c r="Z19" s="267" t="s">
        <v>151</v>
      </c>
      <c r="AA19" s="268" t="s">
        <v>442</v>
      </c>
      <c r="AB19" s="428">
        <v>6</v>
      </c>
      <c r="AC19" s="270">
        <v>51.8</v>
      </c>
      <c r="AD19" s="270">
        <v>42.5</v>
      </c>
      <c r="AE19" s="270">
        <v>42.7</v>
      </c>
      <c r="AF19" s="270">
        <v>33</v>
      </c>
      <c r="AG19" s="270">
        <v>30.6</v>
      </c>
      <c r="AH19" s="270">
        <v>26.8</v>
      </c>
    </row>
    <row r="20" spans="2:34" x14ac:dyDescent="0.25">
      <c r="D20" s="441" t="s">
        <v>149</v>
      </c>
      <c r="G20" s="364"/>
      <c r="H20" s="442">
        <f>-investment</f>
        <v>0</v>
      </c>
      <c r="I20" s="434"/>
      <c r="J20" s="389"/>
      <c r="K20" s="389"/>
      <c r="L20" s="389"/>
      <c r="N20" s="439"/>
      <c r="P20" s="437"/>
      <c r="Q20" s="390"/>
      <c r="R20" s="440"/>
      <c r="S20" s="440"/>
      <c r="Z20" s="267" t="s">
        <v>196</v>
      </c>
      <c r="AA20" s="268" t="s">
        <v>441</v>
      </c>
      <c r="AB20" s="428">
        <v>7</v>
      </c>
      <c r="AC20" s="270">
        <v>24.9</v>
      </c>
      <c r="AD20" s="270">
        <v>27</v>
      </c>
      <c r="AE20" s="270">
        <v>26.7</v>
      </c>
      <c r="AF20" s="270">
        <v>21.6</v>
      </c>
      <c r="AG20" s="270">
        <v>21.9</v>
      </c>
      <c r="AH20" s="270">
        <v>17.2</v>
      </c>
    </row>
    <row r="21" spans="2:34" x14ac:dyDescent="0.25">
      <c r="H21" s="443"/>
      <c r="P21" s="444"/>
      <c r="Q21" s="390"/>
      <c r="R21" s="440"/>
      <c r="S21" s="440"/>
      <c r="Z21" s="267" t="s">
        <v>196</v>
      </c>
      <c r="AA21" s="268" t="s">
        <v>442</v>
      </c>
      <c r="AB21" s="428">
        <v>8</v>
      </c>
      <c r="AC21" s="270">
        <v>41.6</v>
      </c>
      <c r="AD21" s="270">
        <v>42.5</v>
      </c>
      <c r="AE21" s="270">
        <v>43</v>
      </c>
      <c r="AF21" s="270">
        <v>33.1</v>
      </c>
      <c r="AG21" s="270">
        <v>32.700000000000003</v>
      </c>
      <c r="AH21" s="270">
        <v>26.3</v>
      </c>
    </row>
    <row r="22" spans="2:34" x14ac:dyDescent="0.25">
      <c r="P22" s="444"/>
      <c r="Q22" s="390"/>
      <c r="R22" s="440"/>
      <c r="S22" s="440"/>
      <c r="Z22" s="267" t="s">
        <v>197</v>
      </c>
      <c r="AA22" s="268" t="s">
        <v>441</v>
      </c>
      <c r="AB22" s="428">
        <v>9</v>
      </c>
      <c r="AC22" s="270">
        <v>26.6</v>
      </c>
      <c r="AD22" s="270">
        <v>27.7</v>
      </c>
      <c r="AE22" s="270">
        <v>27.5</v>
      </c>
      <c r="AF22" s="270">
        <v>22.1</v>
      </c>
      <c r="AG22" s="270">
        <v>23.1</v>
      </c>
      <c r="AH22" s="270">
        <v>18.3</v>
      </c>
    </row>
    <row r="23" spans="2:34" x14ac:dyDescent="0.25">
      <c r="C23" s="432" t="s">
        <v>151</v>
      </c>
      <c r="G23" s="364" t="s">
        <v>19</v>
      </c>
      <c r="H23" s="433">
        <f>+H13+interest+depreciation+amortization</f>
        <v>0</v>
      </c>
      <c r="J23" s="435" t="e">
        <f>+(H23/NR)*100</f>
        <v>#DIV/0!</v>
      </c>
      <c r="K23" s="436" t="s">
        <v>11</v>
      </c>
      <c r="L23" s="296">
        <f>IF(OR($A$1&lt;1,$A$1&gt;7),0,HLOOKUP($A$1,TABLE,+AB18+1))</f>
        <v>29</v>
      </c>
      <c r="N23" s="432" t="s">
        <v>12</v>
      </c>
      <c r="P23" s="437" t="e">
        <f>IF(ISTEXT(L23),"   N.A.",ABS(L23-J23))</f>
        <v>#DIV/0!</v>
      </c>
      <c r="Q23" s="390"/>
      <c r="R23" s="369"/>
      <c r="S23" s="369"/>
      <c r="Z23" s="267" t="s">
        <v>197</v>
      </c>
      <c r="AA23" s="268" t="s">
        <v>442</v>
      </c>
      <c r="AB23" s="428">
        <v>10</v>
      </c>
      <c r="AC23" s="270">
        <v>42.6</v>
      </c>
      <c r="AD23" s="270">
        <v>42.8</v>
      </c>
      <c r="AE23" s="270">
        <v>43.4</v>
      </c>
      <c r="AF23" s="270">
        <v>33.799999999999997</v>
      </c>
      <c r="AG23" s="270">
        <v>33.5</v>
      </c>
      <c r="AH23" s="270">
        <v>27.1</v>
      </c>
    </row>
    <row r="24" spans="2:34" x14ac:dyDescent="0.25">
      <c r="C24" s="432"/>
      <c r="D24" s="438" t="s">
        <v>391</v>
      </c>
      <c r="G24" s="434"/>
      <c r="H24" s="442"/>
      <c r="I24" s="434"/>
      <c r="J24" s="389"/>
      <c r="K24" s="389"/>
      <c r="L24" s="296">
        <f>IF(OR($A$1&lt;1,$A$1&gt;7),0,HLOOKUP($A$1,TABLE,+AB19+1))</f>
        <v>51.8</v>
      </c>
      <c r="N24" s="439" t="s">
        <v>393</v>
      </c>
      <c r="P24" s="437">
        <f>IF(ISTEXT(L24),"   N.A.",ABS(L24-J24))</f>
        <v>51.8</v>
      </c>
      <c r="Q24" s="390"/>
      <c r="R24" s="369"/>
      <c r="S24" s="369"/>
      <c r="Z24" s="267" t="s">
        <v>239</v>
      </c>
      <c r="AA24" s="268" t="s">
        <v>441</v>
      </c>
      <c r="AB24" s="428">
        <v>11</v>
      </c>
      <c r="AC24" s="270">
        <v>17.7</v>
      </c>
      <c r="AD24" s="270">
        <v>19.2</v>
      </c>
      <c r="AE24" s="270">
        <v>18.100000000000001</v>
      </c>
      <c r="AF24" s="270">
        <v>15.4</v>
      </c>
      <c r="AG24" s="270">
        <v>16.7</v>
      </c>
      <c r="AH24" s="270">
        <v>14.6</v>
      </c>
    </row>
    <row r="25" spans="2:34" x14ac:dyDescent="0.25">
      <c r="E25" s="445"/>
      <c r="G25" s="434"/>
      <c r="H25" s="442"/>
      <c r="I25" s="434"/>
      <c r="J25" s="389"/>
      <c r="K25" s="389"/>
      <c r="L25" s="389"/>
      <c r="N25" s="439"/>
      <c r="P25" s="437"/>
      <c r="Q25" s="390"/>
      <c r="R25" s="369"/>
      <c r="S25" s="369"/>
      <c r="Z25" s="267" t="s">
        <v>239</v>
      </c>
      <c r="AA25" s="268" t="s">
        <v>442</v>
      </c>
      <c r="AB25" s="428">
        <v>12</v>
      </c>
      <c r="AC25" s="270">
        <v>27.9</v>
      </c>
      <c r="AD25" s="270">
        <v>34.200000000000003</v>
      </c>
      <c r="AE25" s="270">
        <v>27</v>
      </c>
      <c r="AF25" s="270">
        <v>26.6</v>
      </c>
      <c r="AG25" s="270">
        <v>24.9</v>
      </c>
      <c r="AH25" s="270">
        <v>22.4</v>
      </c>
    </row>
    <row r="26" spans="2:34" x14ac:dyDescent="0.25">
      <c r="E26" s="445"/>
      <c r="G26" s="434"/>
      <c r="H26" s="442"/>
      <c r="I26" s="434"/>
      <c r="J26" s="389"/>
      <c r="K26" s="389"/>
      <c r="L26" s="389"/>
      <c r="N26" s="439"/>
      <c r="P26" s="437"/>
      <c r="Q26" s="390"/>
      <c r="R26" s="640"/>
      <c r="S26" s="640"/>
      <c r="Z26" s="267"/>
      <c r="AA26" s="268"/>
      <c r="AC26" s="270"/>
      <c r="AD26" s="270"/>
      <c r="AE26" s="270"/>
      <c r="AF26" s="270"/>
      <c r="AG26" s="270"/>
      <c r="AH26" s="270"/>
    </row>
    <row r="27" spans="2:34" x14ac:dyDescent="0.25">
      <c r="G27" s="434"/>
      <c r="H27" s="434"/>
      <c r="I27" s="434"/>
      <c r="J27" s="389"/>
      <c r="K27" s="389"/>
      <c r="L27" s="389"/>
      <c r="N27" s="439"/>
      <c r="P27" s="437"/>
      <c r="Q27" s="390"/>
      <c r="R27" s="640"/>
      <c r="S27" s="640"/>
      <c r="Z27" s="267"/>
      <c r="AA27" s="268"/>
      <c r="AC27" s="270"/>
      <c r="AD27" s="270"/>
      <c r="AE27" s="270"/>
      <c r="AF27" s="270"/>
      <c r="AG27" s="270"/>
      <c r="AH27" s="270"/>
    </row>
    <row r="28" spans="2:34" ht="18.75" x14ac:dyDescent="0.3">
      <c r="C28" s="446" t="s">
        <v>152</v>
      </c>
      <c r="D28" s="447"/>
      <c r="E28" s="447"/>
      <c r="F28" s="447"/>
      <c r="G28" s="447"/>
      <c r="H28" s="447"/>
      <c r="I28" s="447"/>
      <c r="J28" s="447"/>
      <c r="K28" s="448"/>
      <c r="Q28" s="390"/>
      <c r="R28" s="440"/>
      <c r="S28" s="440"/>
      <c r="Z28" s="267"/>
      <c r="AA28" s="268"/>
      <c r="AC28" s="270"/>
      <c r="AD28" s="270"/>
      <c r="AE28" s="270"/>
      <c r="AF28" s="270"/>
      <c r="AG28" s="270"/>
      <c r="AH28" s="270"/>
    </row>
    <row r="29" spans="2:34" x14ac:dyDescent="0.25">
      <c r="C29" s="449"/>
      <c r="D29" s="443"/>
      <c r="E29" s="443"/>
      <c r="F29" s="443"/>
      <c r="G29" s="443"/>
      <c r="H29" s="443"/>
      <c r="I29" s="443"/>
      <c r="J29" s="443"/>
      <c r="K29" s="450"/>
      <c r="Q29" s="390"/>
      <c r="R29" s="440"/>
      <c r="S29" s="440"/>
      <c r="Z29" s="267"/>
      <c r="AA29" s="268"/>
      <c r="AC29" s="270"/>
      <c r="AD29" s="270"/>
      <c r="AE29" s="270"/>
      <c r="AF29" s="270"/>
      <c r="AG29" s="270"/>
      <c r="AH29" s="270"/>
    </row>
    <row r="30" spans="2:34" x14ac:dyDescent="0.25">
      <c r="C30" s="451" t="s">
        <v>153</v>
      </c>
      <c r="D30" s="443"/>
      <c r="E30" s="443"/>
      <c r="F30" s="443"/>
      <c r="G30" s="443"/>
      <c r="H30" s="443"/>
      <c r="I30" s="443"/>
      <c r="J30" s="443"/>
      <c r="K30" s="450"/>
      <c r="Q30" s="390"/>
      <c r="R30" s="440"/>
      <c r="S30" s="440"/>
    </row>
    <row r="31" spans="2:34" x14ac:dyDescent="0.25">
      <c r="C31" s="451"/>
      <c r="D31" s="443"/>
      <c r="E31" s="443"/>
      <c r="F31" s="443"/>
      <c r="G31" s="443"/>
      <c r="H31" s="443"/>
      <c r="I31" s="443"/>
      <c r="J31" s="443"/>
      <c r="K31" s="450"/>
      <c r="Q31" s="390"/>
      <c r="R31" s="440"/>
      <c r="S31" s="440"/>
    </row>
    <row r="32" spans="2:34" x14ac:dyDescent="0.25">
      <c r="B32" s="390"/>
      <c r="C32" s="451"/>
      <c r="D32" s="443" t="s">
        <v>154</v>
      </c>
      <c r="E32" s="443"/>
      <c r="F32" s="443"/>
      <c r="G32" s="452" t="s">
        <v>19</v>
      </c>
      <c r="H32" s="365">
        <v>0</v>
      </c>
      <c r="I32" s="443"/>
      <c r="J32" s="435" t="e">
        <f>+(H32/NR)*100</f>
        <v>#DIV/0!</v>
      </c>
      <c r="K32" s="453" t="s">
        <v>11</v>
      </c>
      <c r="Q32" s="390"/>
      <c r="R32" s="440"/>
      <c r="S32" s="440"/>
      <c r="AB32" s="385"/>
    </row>
    <row r="33" spans="2:28" x14ac:dyDescent="0.25">
      <c r="B33" s="390"/>
      <c r="C33" s="451"/>
      <c r="D33" s="443"/>
      <c r="E33" s="443"/>
      <c r="F33" s="443"/>
      <c r="G33" s="443"/>
      <c r="H33" s="443"/>
      <c r="I33" s="443"/>
      <c r="J33" s="443"/>
      <c r="K33" s="450"/>
      <c r="Q33" s="390"/>
      <c r="R33" s="440"/>
      <c r="S33" s="440"/>
      <c r="AB33" s="385"/>
    </row>
    <row r="34" spans="2:28" x14ac:dyDescent="0.25">
      <c r="B34" s="390"/>
      <c r="C34" s="451"/>
      <c r="D34" s="443" t="s">
        <v>165</v>
      </c>
      <c r="E34" s="443"/>
      <c r="F34" s="443"/>
      <c r="G34" s="452" t="s">
        <v>19</v>
      </c>
      <c r="H34" s="365">
        <v>0</v>
      </c>
      <c r="I34" s="443"/>
      <c r="J34" s="435" t="e">
        <f>+(H34/NR)*100</f>
        <v>#DIV/0!</v>
      </c>
      <c r="K34" s="453" t="s">
        <v>11</v>
      </c>
      <c r="Q34" s="390"/>
      <c r="R34" s="440"/>
      <c r="S34" s="440"/>
      <c r="AB34" s="385"/>
    </row>
    <row r="35" spans="2:28" x14ac:dyDescent="0.25">
      <c r="B35" s="390"/>
      <c r="C35" s="451"/>
      <c r="D35" s="443"/>
      <c r="E35" s="443"/>
      <c r="F35" s="443"/>
      <c r="G35" s="443"/>
      <c r="H35" s="443"/>
      <c r="I35" s="443"/>
      <c r="J35" s="443"/>
      <c r="K35" s="450"/>
      <c r="Q35" s="390"/>
      <c r="R35" s="440"/>
      <c r="S35" s="440"/>
      <c r="AB35" s="385"/>
    </row>
    <row r="36" spans="2:28" x14ac:dyDescent="0.25">
      <c r="B36" s="390"/>
      <c r="C36" s="451" t="s">
        <v>155</v>
      </c>
      <c r="D36" s="443"/>
      <c r="E36" s="443"/>
      <c r="F36" s="443"/>
      <c r="G36" s="443"/>
      <c r="H36" s="443"/>
      <c r="I36" s="443"/>
      <c r="J36" s="443"/>
      <c r="K36" s="450"/>
      <c r="Q36" s="390"/>
      <c r="R36" s="440"/>
      <c r="S36" s="440"/>
      <c r="AB36" s="385"/>
    </row>
    <row r="37" spans="2:28" x14ac:dyDescent="0.25">
      <c r="B37" s="390"/>
      <c r="C37" s="451"/>
      <c r="D37" s="443"/>
      <c r="E37" s="443"/>
      <c r="F37" s="443"/>
      <c r="G37" s="443"/>
      <c r="H37" s="443"/>
      <c r="I37" s="443"/>
      <c r="J37" s="443"/>
      <c r="K37" s="450"/>
      <c r="Q37" s="390"/>
      <c r="R37" s="440"/>
      <c r="S37" s="440"/>
      <c r="AB37" s="385"/>
    </row>
    <row r="38" spans="2:28" x14ac:dyDescent="0.25">
      <c r="B38" s="390"/>
      <c r="C38" s="451"/>
      <c r="D38" s="443" t="s">
        <v>156</v>
      </c>
      <c r="E38" s="443"/>
      <c r="F38" s="443"/>
      <c r="G38" s="443"/>
      <c r="H38" s="443"/>
      <c r="I38" s="443"/>
      <c r="J38" s="443"/>
      <c r="K38" s="450"/>
      <c r="Q38" s="390"/>
      <c r="R38" s="440"/>
      <c r="S38" s="440"/>
      <c r="AB38" s="385"/>
    </row>
    <row r="39" spans="2:28" x14ac:dyDescent="0.25">
      <c r="B39" s="390"/>
      <c r="C39" s="451"/>
      <c r="D39" s="443" t="s">
        <v>157</v>
      </c>
      <c r="E39" s="443"/>
      <c r="F39" s="443"/>
      <c r="G39" s="452" t="s">
        <v>19</v>
      </c>
      <c r="H39" s="365">
        <v>0</v>
      </c>
      <c r="I39" s="443"/>
      <c r="J39" s="435" t="e">
        <f>+(H39/NR)*100</f>
        <v>#DIV/0!</v>
      </c>
      <c r="K39" s="453" t="s">
        <v>11</v>
      </c>
      <c r="Q39" s="390"/>
      <c r="R39" s="440"/>
      <c r="S39" s="440"/>
      <c r="AB39" s="385"/>
    </row>
    <row r="40" spans="2:28" x14ac:dyDescent="0.25">
      <c r="B40" s="390"/>
      <c r="C40" s="451"/>
      <c r="D40" s="443"/>
      <c r="E40" s="443"/>
      <c r="F40" s="443"/>
      <c r="G40" s="443"/>
      <c r="H40" s="443"/>
      <c r="I40" s="443"/>
      <c r="J40" s="443"/>
      <c r="K40" s="450"/>
      <c r="Q40" s="390"/>
      <c r="R40" s="440"/>
      <c r="S40" s="440"/>
      <c r="AB40" s="385"/>
    </row>
    <row r="41" spans="2:28" x14ac:dyDescent="0.25">
      <c r="B41" s="390"/>
      <c r="C41" s="451"/>
      <c r="D41" s="443" t="s">
        <v>158</v>
      </c>
      <c r="E41" s="443"/>
      <c r="F41" s="443"/>
      <c r="G41" s="443"/>
      <c r="H41" s="443"/>
      <c r="I41" s="443"/>
      <c r="J41" s="443"/>
      <c r="K41" s="450"/>
      <c r="Q41" s="390"/>
      <c r="R41" s="440"/>
      <c r="S41" s="440"/>
      <c r="AB41" s="385"/>
    </row>
    <row r="42" spans="2:28" x14ac:dyDescent="0.25">
      <c r="B42" s="390"/>
      <c r="C42" s="451"/>
      <c r="D42" s="443" t="s">
        <v>159</v>
      </c>
      <c r="E42" s="443"/>
      <c r="F42" s="443"/>
      <c r="G42" s="452" t="s">
        <v>19</v>
      </c>
      <c r="H42" s="365">
        <v>0</v>
      </c>
      <c r="I42" s="443"/>
      <c r="J42" s="435" t="e">
        <f>+(H42/NR)*100</f>
        <v>#DIV/0!</v>
      </c>
      <c r="K42" s="453" t="s">
        <v>11</v>
      </c>
      <c r="Q42" s="390"/>
      <c r="R42" s="440"/>
      <c r="S42" s="440"/>
      <c r="AB42" s="385"/>
    </row>
    <row r="43" spans="2:28" x14ac:dyDescent="0.25">
      <c r="B43" s="390"/>
      <c r="C43" s="454"/>
      <c r="D43" s="455"/>
      <c r="E43" s="455"/>
      <c r="F43" s="455"/>
      <c r="G43" s="455"/>
      <c r="H43" s="455"/>
      <c r="I43" s="455"/>
      <c r="J43" s="455"/>
      <c r="K43" s="456"/>
      <c r="Q43" s="390"/>
      <c r="R43" s="440"/>
      <c r="S43" s="440"/>
      <c r="AB43" s="385"/>
    </row>
    <row r="44" spans="2:28" x14ac:dyDescent="0.25">
      <c r="B44" s="390"/>
      <c r="Q44" s="390"/>
      <c r="R44" s="440"/>
      <c r="S44" s="440"/>
      <c r="AB44" s="385"/>
    </row>
    <row r="45" spans="2:28" x14ac:dyDescent="0.25">
      <c r="B45" s="390"/>
      <c r="Q45" s="390"/>
      <c r="R45" s="440"/>
      <c r="S45" s="440"/>
      <c r="AB45" s="385"/>
    </row>
    <row r="46" spans="2:28" x14ac:dyDescent="0.25">
      <c r="B46" s="390"/>
      <c r="C46" s="432" t="s">
        <v>160</v>
      </c>
      <c r="G46" s="364" t="s">
        <v>19</v>
      </c>
      <c r="H46" s="433">
        <f>+H13+H32+H34-H39+H42</f>
        <v>0</v>
      </c>
      <c r="I46" s="434"/>
      <c r="J46" s="435" t="e">
        <f>+(H46/NR)*100</f>
        <v>#DIV/0!</v>
      </c>
      <c r="K46" s="436" t="s">
        <v>11</v>
      </c>
      <c r="L46" s="296">
        <f>IF(OR($A$1&lt;1,$A$1&gt;7),0,HLOOKUP($A$1,TABLE,+AB20+1))</f>
        <v>24.9</v>
      </c>
      <c r="N46" s="432" t="s">
        <v>12</v>
      </c>
      <c r="P46" s="437" t="e">
        <f>IF(ISTEXT(L46),"   N.A.",ABS(L46-J46))</f>
        <v>#DIV/0!</v>
      </c>
      <c r="Q46" s="390"/>
      <c r="R46" s="369"/>
      <c r="S46" s="369"/>
      <c r="AB46" s="385"/>
    </row>
    <row r="47" spans="2:28" x14ac:dyDescent="0.25">
      <c r="B47" s="390"/>
      <c r="D47" s="458" t="s">
        <v>166</v>
      </c>
      <c r="E47" s="438"/>
      <c r="G47" s="434"/>
      <c r="H47" s="434"/>
      <c r="I47" s="434"/>
      <c r="J47" s="389"/>
      <c r="K47" s="389"/>
      <c r="L47" s="296">
        <f>IF(OR($A$1&lt;1,$A$1&gt;7),0,HLOOKUP($A$1,TABLE,+AB21+1))</f>
        <v>41.6</v>
      </c>
      <c r="N47" s="439" t="s">
        <v>393</v>
      </c>
      <c r="P47" s="437">
        <f>IF(ISTEXT(L47),"   N.A.",ABS(L47-J47))</f>
        <v>41.6</v>
      </c>
      <c r="Q47" s="390"/>
      <c r="R47" s="369"/>
      <c r="S47" s="369"/>
      <c r="AB47" s="385"/>
    </row>
    <row r="48" spans="2:28" x14ac:dyDescent="0.25">
      <c r="B48" s="390"/>
      <c r="D48" s="459" t="s">
        <v>501</v>
      </c>
      <c r="E48" s="459"/>
      <c r="G48" s="434"/>
      <c r="H48" s="434"/>
      <c r="I48" s="434"/>
      <c r="J48" s="389"/>
      <c r="K48" s="389"/>
      <c r="L48" s="457"/>
      <c r="N48" s="439"/>
      <c r="P48" s="437"/>
      <c r="Q48" s="390"/>
      <c r="R48" s="369"/>
      <c r="S48" s="369"/>
      <c r="AB48" s="385"/>
    </row>
    <row r="49" spans="1:28" x14ac:dyDescent="0.25">
      <c r="B49" s="390"/>
      <c r="D49" s="459" t="s">
        <v>167</v>
      </c>
      <c r="E49" s="459"/>
      <c r="L49" s="460"/>
      <c r="Q49" s="390"/>
      <c r="R49" s="440"/>
      <c r="S49" s="440"/>
      <c r="AB49" s="385"/>
    </row>
    <row r="50" spans="1:28" x14ac:dyDescent="0.25">
      <c r="B50" s="390"/>
      <c r="D50" s="459" t="s">
        <v>168</v>
      </c>
      <c r="E50" s="459"/>
      <c r="L50" s="460"/>
      <c r="Q50" s="390"/>
      <c r="R50" s="440"/>
      <c r="S50" s="440"/>
      <c r="AB50" s="385"/>
    </row>
    <row r="51" spans="1:28" x14ac:dyDescent="0.25">
      <c r="B51" s="390"/>
      <c r="D51" s="461"/>
      <c r="E51" s="461"/>
      <c r="F51" s="461"/>
      <c r="G51" s="461"/>
      <c r="H51" s="461"/>
      <c r="I51" s="461"/>
      <c r="J51" s="462"/>
      <c r="K51" s="462"/>
      <c r="L51" s="463"/>
      <c r="M51" s="464"/>
      <c r="N51" s="464"/>
      <c r="O51" s="464"/>
      <c r="P51" s="465"/>
      <c r="Q51" s="466"/>
      <c r="R51" s="467"/>
      <c r="S51" s="467"/>
      <c r="AB51" s="385"/>
    </row>
    <row r="52" spans="1:28" x14ac:dyDescent="0.25">
      <c r="A52" s="390"/>
      <c r="B52" s="390"/>
      <c r="C52" s="387" t="s">
        <v>161</v>
      </c>
      <c r="D52" s="461"/>
      <c r="E52" s="461"/>
      <c r="F52" s="461"/>
      <c r="G52" s="364" t="s">
        <v>19</v>
      </c>
      <c r="H52" s="433">
        <f>+H23+H32+H34-H39+H42</f>
        <v>0</v>
      </c>
      <c r="I52" s="434"/>
      <c r="J52" s="435" t="e">
        <f>+(H52/NR)*100</f>
        <v>#DIV/0!</v>
      </c>
      <c r="K52" s="436" t="s">
        <v>11</v>
      </c>
      <c r="L52" s="296">
        <f>IF(OR($A$1&lt;1,$A$1&gt;7),0,HLOOKUP($A$1,TABLE,+AB22+1))</f>
        <v>26.6</v>
      </c>
      <c r="N52" s="432" t="s">
        <v>12</v>
      </c>
      <c r="P52" s="437" t="e">
        <f>IF(ISTEXT(L52),"   N.A.",ABS(L52-J52))</f>
        <v>#DIV/0!</v>
      </c>
      <c r="Q52" s="468"/>
      <c r="R52" s="369"/>
      <c r="S52" s="369"/>
      <c r="AB52" s="385"/>
    </row>
    <row r="53" spans="1:28" x14ac:dyDescent="0.25">
      <c r="A53" s="390"/>
      <c r="B53" s="390"/>
      <c r="D53" s="461"/>
      <c r="E53" s="461"/>
      <c r="F53" s="461"/>
      <c r="G53" s="434"/>
      <c r="H53" s="434"/>
      <c r="I53" s="434"/>
      <c r="J53" s="389"/>
      <c r="K53" s="389"/>
      <c r="L53" s="296">
        <f>IF(OR($A$1&lt;1,$A$1&gt;7),0,HLOOKUP($A$1,TABLE,+AB23+1))</f>
        <v>42.6</v>
      </c>
      <c r="N53" s="439" t="s">
        <v>393</v>
      </c>
      <c r="P53" s="437">
        <f>IF(ISTEXT(L53),"   N.A.",ABS(L53-J53))</f>
        <v>42.6</v>
      </c>
      <c r="Q53" s="390"/>
      <c r="R53" s="369"/>
      <c r="S53" s="369"/>
      <c r="AB53" s="385"/>
    </row>
    <row r="54" spans="1:28" x14ac:dyDescent="0.25">
      <c r="A54" s="390"/>
      <c r="B54" s="390"/>
      <c r="D54" s="462"/>
      <c r="E54" s="462"/>
      <c r="F54" s="462"/>
      <c r="G54" s="434"/>
      <c r="H54" s="434"/>
      <c r="I54" s="434"/>
      <c r="J54" s="389"/>
      <c r="K54" s="389"/>
      <c r="L54" s="457"/>
      <c r="N54" s="439"/>
      <c r="P54" s="437"/>
      <c r="Q54" s="468"/>
      <c r="R54" s="369"/>
      <c r="S54" s="369"/>
      <c r="AB54" s="385"/>
    </row>
    <row r="55" spans="1:28" x14ac:dyDescent="0.25">
      <c r="A55" s="390"/>
      <c r="B55" s="390"/>
      <c r="C55" s="461"/>
      <c r="D55" s="461"/>
      <c r="E55" s="461"/>
      <c r="F55" s="461"/>
      <c r="G55" s="461"/>
      <c r="H55" s="461"/>
      <c r="I55" s="461"/>
      <c r="J55" s="461"/>
      <c r="K55" s="461"/>
      <c r="L55" s="461"/>
      <c r="M55" s="469"/>
      <c r="N55" s="469"/>
      <c r="O55" s="470"/>
      <c r="P55" s="465"/>
      <c r="Q55" s="468"/>
      <c r="R55" s="471"/>
      <c r="S55" s="467"/>
      <c r="AB55" s="385"/>
    </row>
    <row r="56" spans="1:28" x14ac:dyDescent="0.25">
      <c r="P56" s="444"/>
      <c r="Q56" s="390"/>
      <c r="R56" s="440"/>
      <c r="S56" s="440"/>
    </row>
    <row r="57" spans="1:28" x14ac:dyDescent="0.25">
      <c r="C57" s="387" t="s">
        <v>232</v>
      </c>
      <c r="G57" s="364"/>
      <c r="H57" s="472" t="e">
        <f>Growth!J155+((Profit!J52)/2)</f>
        <v>#DIV/0!</v>
      </c>
      <c r="I57" s="434"/>
      <c r="J57" s="473"/>
      <c r="L57" s="296">
        <f>IF(OR($A$1&lt;1,$A$1&gt;7),0,HLOOKUP($A$1,TABLE,+AB24+1))</f>
        <v>17.7</v>
      </c>
      <c r="N57" s="432" t="s">
        <v>12</v>
      </c>
      <c r="P57" s="437">
        <f>IF(ISTEXT(L57),"   N.A.",ABS(L57-J57))</f>
        <v>17.7</v>
      </c>
      <c r="Q57" s="468"/>
      <c r="R57" s="369"/>
      <c r="S57" s="369"/>
    </row>
    <row r="58" spans="1:28" x14ac:dyDescent="0.25">
      <c r="D58" s="458" t="s">
        <v>233</v>
      </c>
      <c r="L58" s="296">
        <f>IF(OR($A$1&lt;1,$A$1&gt;7),0,HLOOKUP($A$1,TABLE,+AB25+1))</f>
        <v>27.9</v>
      </c>
      <c r="N58" s="439" t="s">
        <v>393</v>
      </c>
      <c r="P58" s="437">
        <f>IF(ISTEXT(L58),"   N.A.",ABS(L58-J58))</f>
        <v>27.9</v>
      </c>
      <c r="Q58" s="390"/>
      <c r="R58" s="369"/>
      <c r="S58" s="369"/>
    </row>
    <row r="59" spans="1:28" x14ac:dyDescent="0.25">
      <c r="C59" s="418"/>
      <c r="D59" s="458" t="s">
        <v>234</v>
      </c>
      <c r="L59" s="457"/>
      <c r="N59" s="439"/>
      <c r="P59" s="437"/>
      <c r="Q59" s="468"/>
      <c r="R59" s="369"/>
      <c r="S59" s="369"/>
    </row>
    <row r="60" spans="1:28" x14ac:dyDescent="0.25">
      <c r="D60" s="458" t="s">
        <v>235</v>
      </c>
      <c r="P60" s="444"/>
      <c r="Q60" s="390"/>
      <c r="R60" s="440"/>
      <c r="S60" s="440"/>
    </row>
    <row r="61" spans="1:28" x14ac:dyDescent="0.25">
      <c r="D61" s="458" t="s">
        <v>236</v>
      </c>
      <c r="P61" s="444"/>
      <c r="Q61" s="390"/>
      <c r="R61" s="390"/>
      <c r="S61" s="390"/>
    </row>
    <row r="62" spans="1:28" x14ac:dyDescent="0.25">
      <c r="D62" s="458" t="s">
        <v>237</v>
      </c>
      <c r="P62" s="444"/>
      <c r="Q62" s="390"/>
      <c r="R62" s="390"/>
      <c r="S62" s="390"/>
    </row>
    <row r="63" spans="1:28" x14ac:dyDescent="0.25">
      <c r="D63" s="458" t="s">
        <v>238</v>
      </c>
      <c r="P63" s="444"/>
      <c r="Q63" s="390"/>
      <c r="R63" s="390"/>
      <c r="S63" s="390"/>
    </row>
    <row r="64" spans="1:28" x14ac:dyDescent="0.25">
      <c r="D64" s="458" t="s">
        <v>333</v>
      </c>
      <c r="P64" s="444"/>
      <c r="Q64" s="390"/>
      <c r="R64" s="390"/>
      <c r="S64" s="390"/>
    </row>
    <row r="65" spans="4:19" x14ac:dyDescent="0.25">
      <c r="D65" s="458"/>
      <c r="Q65" s="390"/>
      <c r="R65" s="390"/>
      <c r="S65" s="390"/>
    </row>
    <row r="66" spans="4:19" x14ac:dyDescent="0.25">
      <c r="D66" s="418"/>
      <c r="Q66" s="390"/>
      <c r="R66" s="390"/>
      <c r="S66" s="390"/>
    </row>
    <row r="67" spans="4:19" x14ac:dyDescent="0.25">
      <c r="E67" s="474" t="s">
        <v>326</v>
      </c>
      <c r="Q67" s="390"/>
      <c r="R67" s="390"/>
      <c r="S67" s="390"/>
    </row>
    <row r="68" spans="4:19" x14ac:dyDescent="0.25">
      <c r="D68" s="475"/>
      <c r="E68" s="475"/>
      <c r="F68" s="475"/>
      <c r="G68" s="476"/>
      <c r="H68" s="477"/>
      <c r="Q68" s="390"/>
      <c r="R68" s="390"/>
      <c r="S68" s="390"/>
    </row>
    <row r="69" spans="4:19" x14ac:dyDescent="0.25">
      <c r="D69" s="475"/>
      <c r="E69" s="475"/>
      <c r="F69" s="475"/>
      <c r="G69" s="475"/>
      <c r="H69" s="475"/>
      <c r="Q69" s="390"/>
      <c r="R69" s="390"/>
      <c r="S69" s="390"/>
    </row>
    <row r="70" spans="4:19" x14ac:dyDescent="0.25">
      <c r="D70" s="475"/>
      <c r="E70" s="475"/>
      <c r="F70" s="475"/>
      <c r="G70" s="475"/>
      <c r="H70" s="477"/>
      <c r="Q70" s="390"/>
      <c r="R70" s="390"/>
      <c r="S70" s="390"/>
    </row>
    <row r="71" spans="4:19" x14ac:dyDescent="0.25">
      <c r="D71" s="475"/>
      <c r="E71" s="475"/>
      <c r="F71" s="475"/>
      <c r="G71" s="475"/>
      <c r="H71" s="475"/>
      <c r="Q71" s="390"/>
      <c r="R71" s="390"/>
      <c r="S71" s="390"/>
    </row>
    <row r="72" spans="4:19" x14ac:dyDescent="0.25">
      <c r="D72" s="475"/>
      <c r="E72" s="475"/>
      <c r="F72" s="475"/>
      <c r="G72" s="475"/>
      <c r="H72" s="478"/>
      <c r="Q72" s="390"/>
      <c r="R72" s="390"/>
      <c r="S72" s="390"/>
    </row>
    <row r="73" spans="4:19" x14ac:dyDescent="0.25">
      <c r="Q73" s="390"/>
      <c r="R73" s="390"/>
      <c r="S73" s="390"/>
    </row>
    <row r="74" spans="4:19" x14ac:dyDescent="0.25">
      <c r="Q74" s="390"/>
      <c r="R74" s="390"/>
      <c r="S74" s="390"/>
    </row>
    <row r="75" spans="4:19" x14ac:dyDescent="0.25">
      <c r="Q75" s="390"/>
      <c r="R75" s="390"/>
      <c r="S75" s="390"/>
    </row>
  </sheetData>
  <mergeCells count="3">
    <mergeCell ref="E3:M3"/>
    <mergeCell ref="O3:Q3"/>
    <mergeCell ref="L9:N9"/>
  </mergeCells>
  <phoneticPr fontId="0" type="noConversion"/>
  <printOptions gridLinesSet="0"/>
  <pageMargins left="0.25" right="0.25" top="0.25" bottom="0.25" header="0.5" footer="0.5"/>
  <pageSetup scale="70" orientation="landscape" horizontalDpi="4294967292" r:id="rId1"/>
  <headerFooter alignWithMargins="0">
    <oddFooter>Page &amp;P of &amp;N</oddFooter>
  </headerFooter>
  <rowBreaks count="1" manualBreakCount="1">
    <brk id="27" min="2" max="18"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codeName="Sheet5">
    <tabColor theme="6"/>
  </sheetPr>
  <dimension ref="A1:AH205"/>
  <sheetViews>
    <sheetView showGridLines="0" zoomScaleNormal="100" workbookViewId="0">
      <pane xSplit="1" ySplit="11" topLeftCell="B12" activePane="bottomRight" state="frozen"/>
      <selection pane="topRight"/>
      <selection pane="bottomLeft"/>
      <selection pane="bottomRight" activeCell="J13" sqref="J13"/>
    </sheetView>
  </sheetViews>
  <sheetFormatPr defaultColWidth="12.42578125" defaultRowHeight="15.75" x14ac:dyDescent="0.25"/>
  <cols>
    <col min="1" max="1" width="6.140625" style="483" customWidth="1"/>
    <col min="2" max="3" width="2.28515625" style="483" customWidth="1"/>
    <col min="4" max="4" width="11.42578125" style="483" customWidth="1"/>
    <col min="5" max="5" width="25.42578125" style="483" customWidth="1"/>
    <col min="6" max="6" width="4.42578125" style="483" customWidth="1"/>
    <col min="7" max="7" width="2.28515625" style="483" customWidth="1"/>
    <col min="8" max="8" width="19.42578125" style="483" customWidth="1"/>
    <col min="9" max="9" width="2.28515625" style="483" customWidth="1"/>
    <col min="10" max="10" width="9.85546875" style="483" customWidth="1"/>
    <col min="11" max="11" width="3.42578125" style="483" customWidth="1"/>
    <col min="12" max="12" width="14.7109375" style="483" customWidth="1"/>
    <col min="13" max="13" width="2.28515625" style="483" customWidth="1"/>
    <col min="14" max="14" width="14.7109375" style="483" customWidth="1"/>
    <col min="15" max="15" width="2.28515625" style="483" customWidth="1"/>
    <col min="16" max="16" width="13.85546875" style="483" customWidth="1"/>
    <col min="17" max="17" width="2.28515625" style="483" customWidth="1"/>
    <col min="18" max="18" width="12.42578125" style="483" customWidth="1"/>
    <col min="19" max="19" width="32" style="483" customWidth="1"/>
    <col min="20" max="20" width="12.42578125" style="485"/>
    <col min="21" max="22" width="8.7109375" style="485" customWidth="1"/>
    <col min="23" max="33" width="9.42578125" style="485" hidden="1" customWidth="1"/>
    <col min="34" max="34" width="9.42578125" style="485" customWidth="1"/>
    <col min="35" max="16384" width="12.42578125" style="483"/>
  </cols>
  <sheetData>
    <row r="1" spans="1:34" s="482" customFormat="1" ht="23.25" x14ac:dyDescent="0.35">
      <c r="A1" s="735">
        <f>rev_code</f>
        <v>1</v>
      </c>
      <c r="B1" s="183"/>
      <c r="C1" s="184"/>
      <c r="D1" s="185" t="s">
        <v>388</v>
      </c>
      <c r="E1" s="185"/>
      <c r="F1" s="185"/>
      <c r="G1" s="479"/>
      <c r="H1" s="479"/>
      <c r="I1" s="479"/>
      <c r="J1" s="479"/>
      <c r="K1" s="479"/>
      <c r="L1" s="479"/>
      <c r="M1" s="479"/>
      <c r="N1" s="479"/>
      <c r="O1" s="479"/>
      <c r="P1" s="479"/>
      <c r="Q1" s="479"/>
      <c r="R1" s="479"/>
      <c r="S1" s="480"/>
      <c r="T1" s="481"/>
      <c r="U1" s="481"/>
      <c r="V1" s="481"/>
      <c r="W1" s="481"/>
      <c r="X1" s="481"/>
      <c r="Y1" s="481"/>
      <c r="Z1" s="481"/>
      <c r="AA1" s="481"/>
      <c r="AB1" s="481"/>
      <c r="AC1" s="481"/>
      <c r="AD1" s="481"/>
      <c r="AE1" s="481"/>
      <c r="AF1" s="481"/>
      <c r="AG1" s="481"/>
      <c r="AH1" s="481"/>
    </row>
    <row r="2" spans="1:34" x14ac:dyDescent="0.25">
      <c r="H2" s="484"/>
    </row>
    <row r="3" spans="1:34" s="486" customFormat="1" ht="18.75" x14ac:dyDescent="0.3">
      <c r="B3" s="487"/>
      <c r="C3" s="487"/>
      <c r="D3" s="195" t="s">
        <v>0</v>
      </c>
      <c r="E3" s="849" t="str">
        <f>IF(agency="","",agency)</f>
        <v xml:space="preserve"> </v>
      </c>
      <c r="F3" s="849"/>
      <c r="G3" s="849"/>
      <c r="H3" s="849"/>
      <c r="I3" s="849"/>
      <c r="J3" s="849"/>
      <c r="K3" s="849"/>
      <c r="L3" s="849"/>
      <c r="M3" s="849"/>
      <c r="N3" s="196" t="s">
        <v>1</v>
      </c>
      <c r="O3" s="850" t="str">
        <f>IF(date="","",date)</f>
        <v xml:space="preserve"> </v>
      </c>
      <c r="P3" s="850"/>
      <c r="Q3" s="850"/>
      <c r="R3" s="197"/>
      <c r="S3" s="488"/>
      <c r="T3" s="489"/>
      <c r="U3" s="489"/>
      <c r="V3" s="489"/>
      <c r="W3" s="489"/>
      <c r="X3" s="489"/>
      <c r="Y3" s="489"/>
      <c r="Z3" s="489"/>
      <c r="AA3" s="489"/>
      <c r="AB3" s="489"/>
      <c r="AC3" s="489"/>
      <c r="AD3" s="489"/>
      <c r="AE3" s="489"/>
      <c r="AF3" s="489"/>
      <c r="AG3" s="489"/>
      <c r="AH3" s="489"/>
    </row>
    <row r="4" spans="1:34" s="490" customFormat="1" ht="19.5" thickBot="1" x14ac:dyDescent="0.35">
      <c r="B4" s="491"/>
      <c r="C4" s="491"/>
      <c r="D4" s="195"/>
      <c r="E4" s="201"/>
      <c r="F4" s="201"/>
      <c r="G4" s="202"/>
      <c r="H4" s="202"/>
      <c r="I4" s="202"/>
      <c r="J4" s="202"/>
      <c r="K4" s="202"/>
      <c r="L4" s="202"/>
      <c r="M4" s="202"/>
      <c r="N4" s="196"/>
      <c r="O4" s="204"/>
      <c r="P4" s="205"/>
      <c r="Q4" s="202"/>
      <c r="R4" s="197"/>
      <c r="S4" s="492"/>
      <c r="T4" s="493"/>
      <c r="U4" s="493"/>
      <c r="V4" s="493"/>
      <c r="W4" s="493"/>
      <c r="X4" s="493"/>
      <c r="Y4" s="493"/>
      <c r="Z4" s="493"/>
      <c r="AA4" s="493"/>
      <c r="AB4" s="493"/>
      <c r="AC4" s="493"/>
      <c r="AD4" s="493"/>
      <c r="AE4" s="493"/>
      <c r="AF4" s="493"/>
      <c r="AG4" s="493"/>
      <c r="AH4" s="493"/>
    </row>
    <row r="5" spans="1:34" s="494" customFormat="1" ht="27" customHeight="1" thickBot="1" x14ac:dyDescent="0.3">
      <c r="C5" s="495"/>
      <c r="D5" s="10"/>
      <c r="E5" s="24"/>
      <c r="F5" s="25"/>
      <c r="G5" s="26"/>
      <c r="H5" s="26"/>
      <c r="I5" s="26"/>
      <c r="J5" s="27" t="s">
        <v>64</v>
      </c>
      <c r="K5" s="25"/>
      <c r="L5" s="26"/>
      <c r="M5" s="25"/>
      <c r="N5" s="25" t="str">
        <f>IF(OR($A$1&lt;1,$A$1&gt;7),'READ ME!'!$B$278,CHOOSE($A$1+1,'READ ME!'!$B$278,'READ ME!'!$B$272,'READ ME!'!$B$273,'READ ME!'!$B$274,'READ ME!'!$B$275,'READ ME!'!$B$276,'READ ME!'!$B$277,'READ ME!'!$B$278))</f>
        <v>Under $1,250,000</v>
      </c>
      <c r="O5" s="25"/>
      <c r="P5" s="29"/>
      <c r="Q5" s="26"/>
      <c r="R5" s="30"/>
      <c r="T5" s="496"/>
      <c r="U5" s="496"/>
      <c r="V5" s="496"/>
      <c r="W5" s="496"/>
      <c r="X5" s="496"/>
      <c r="Y5" s="496"/>
      <c r="Z5" s="496"/>
      <c r="AA5" s="496"/>
      <c r="AB5" s="496"/>
      <c r="AC5" s="496"/>
      <c r="AD5" s="496"/>
      <c r="AE5" s="496"/>
      <c r="AF5" s="496"/>
      <c r="AG5" s="496"/>
      <c r="AH5" s="496"/>
    </row>
    <row r="6" spans="1:34" s="486" customFormat="1" ht="18.75" x14ac:dyDescent="0.3">
      <c r="A6" s="487"/>
      <c r="B6" s="487"/>
      <c r="C6" s="487"/>
      <c r="D6" s="487"/>
      <c r="E6" s="487"/>
      <c r="F6" s="487"/>
      <c r="G6" s="487"/>
      <c r="H6" s="487"/>
      <c r="I6" s="487"/>
      <c r="J6" s="487"/>
      <c r="K6" s="487"/>
      <c r="L6" s="487"/>
      <c r="M6" s="487"/>
      <c r="N6" s="487"/>
      <c r="O6" s="487"/>
      <c r="P6" s="487"/>
      <c r="Q6" s="487"/>
      <c r="R6" s="487"/>
      <c r="T6" s="489"/>
      <c r="U6" s="489"/>
      <c r="V6" s="497"/>
      <c r="W6" s="497"/>
      <c r="X6" s="497"/>
      <c r="Y6" s="497"/>
      <c r="Z6" s="497"/>
      <c r="AA6" s="497"/>
      <c r="AB6" s="497"/>
      <c r="AC6" s="489"/>
      <c r="AD6" s="489"/>
      <c r="AE6" s="489"/>
      <c r="AF6" s="489"/>
      <c r="AG6" s="489"/>
      <c r="AH6" s="489"/>
    </row>
    <row r="7" spans="1:34" s="486" customFormat="1" ht="18.75" x14ac:dyDescent="0.3">
      <c r="A7" s="487"/>
      <c r="B7" s="487"/>
      <c r="C7" s="487"/>
      <c r="D7" s="487"/>
      <c r="E7" s="487"/>
      <c r="F7" s="212" t="s">
        <v>499</v>
      </c>
      <c r="G7" s="337"/>
      <c r="H7" s="214">
        <f>+NR</f>
        <v>0</v>
      </c>
      <c r="I7" s="215" t="s">
        <v>319</v>
      </c>
      <c r="J7" s="487"/>
      <c r="K7" s="487"/>
      <c r="L7" s="487"/>
      <c r="M7" s="487"/>
      <c r="N7" s="487"/>
      <c r="O7" s="487"/>
      <c r="P7" s="487"/>
      <c r="Q7" s="487"/>
      <c r="R7" s="487"/>
      <c r="T7" s="489"/>
      <c r="U7" s="489"/>
      <c r="V7" s="497"/>
      <c r="W7" s="497"/>
      <c r="X7" s="497"/>
      <c r="Y7" s="497"/>
      <c r="Z7" s="497"/>
      <c r="AA7" s="497"/>
      <c r="AB7" s="497"/>
      <c r="AC7" s="489"/>
      <c r="AD7" s="489"/>
      <c r="AE7" s="489"/>
      <c r="AF7" s="489"/>
      <c r="AG7" s="489"/>
      <c r="AH7" s="489"/>
    </row>
    <row r="8" spans="1:34" s="486" customFormat="1" ht="18.75" x14ac:dyDescent="0.3">
      <c r="A8" s="487"/>
      <c r="B8" s="487"/>
      <c r="C8" s="487"/>
      <c r="D8" s="487"/>
      <c r="E8" s="487"/>
      <c r="F8" s="216"/>
      <c r="G8" s="216"/>
      <c r="H8" s="338"/>
      <c r="I8" s="487"/>
      <c r="J8" s="487"/>
      <c r="K8" s="487"/>
      <c r="L8" s="487"/>
      <c r="M8" s="487"/>
      <c r="N8" s="487"/>
      <c r="O8" s="487"/>
      <c r="P8" s="487"/>
      <c r="Q8" s="487"/>
      <c r="R8" s="487"/>
      <c r="T8" s="489"/>
      <c r="U8" s="489"/>
      <c r="V8" s="497"/>
      <c r="W8" s="497"/>
      <c r="X8" s="497"/>
      <c r="Y8" s="497"/>
      <c r="Z8" s="497"/>
      <c r="AA8" s="497"/>
      <c r="AB8" s="497"/>
      <c r="AC8" s="489"/>
      <c r="AD8" s="489"/>
      <c r="AE8" s="489"/>
      <c r="AF8" s="489"/>
      <c r="AG8" s="489"/>
      <c r="AH8" s="489"/>
    </row>
    <row r="9" spans="1:34" s="487" customFormat="1" ht="18.75" x14ac:dyDescent="0.3">
      <c r="H9" s="202" t="s">
        <v>122</v>
      </c>
      <c r="L9" s="856" t="s">
        <v>3</v>
      </c>
      <c r="M9" s="856"/>
      <c r="N9" s="856"/>
      <c r="P9" s="339" t="s">
        <v>89</v>
      </c>
      <c r="Q9" s="210"/>
      <c r="R9" s="195"/>
      <c r="T9" s="498"/>
      <c r="U9" s="498"/>
      <c r="V9" s="499"/>
      <c r="W9" s="498"/>
      <c r="X9" s="498"/>
      <c r="Y9" s="498"/>
      <c r="Z9" s="498"/>
      <c r="AA9" s="498"/>
      <c r="AB9" s="498"/>
      <c r="AC9" s="498"/>
      <c r="AD9" s="498"/>
      <c r="AE9" s="498"/>
      <c r="AF9" s="498"/>
      <c r="AG9" s="498"/>
      <c r="AH9" s="498"/>
    </row>
    <row r="10" spans="1:34" s="487" customFormat="1" ht="18.75" x14ac:dyDescent="0.3">
      <c r="A10" s="500"/>
      <c r="C10" s="501" t="s">
        <v>136</v>
      </c>
      <c r="D10" s="502"/>
      <c r="E10" s="502"/>
      <c r="F10" s="503"/>
      <c r="H10" s="224" t="s">
        <v>171</v>
      </c>
      <c r="I10" s="225"/>
      <c r="J10" s="343" t="s">
        <v>170</v>
      </c>
      <c r="L10" s="227" t="s">
        <v>123</v>
      </c>
      <c r="M10" s="210"/>
      <c r="N10" s="222" t="s">
        <v>7</v>
      </c>
      <c r="P10" s="346" t="s">
        <v>8</v>
      </c>
      <c r="Q10" s="210"/>
      <c r="R10" s="854" t="s">
        <v>121</v>
      </c>
      <c r="S10" s="854"/>
      <c r="T10" s="498"/>
      <c r="U10" s="498"/>
      <c r="V10" s="498"/>
      <c r="W10" s="498"/>
      <c r="X10" s="498"/>
      <c r="Y10" s="498"/>
      <c r="Z10" s="498"/>
      <c r="AA10" s="498"/>
      <c r="AB10" s="498"/>
      <c r="AC10" s="498"/>
      <c r="AD10" s="498"/>
      <c r="AE10" s="498"/>
      <c r="AF10" s="498"/>
      <c r="AG10" s="498"/>
      <c r="AH10" s="498"/>
    </row>
    <row r="11" spans="1:34" x14ac:dyDescent="0.25">
      <c r="A11" s="504"/>
      <c r="B11" s="505"/>
      <c r="C11" s="504"/>
      <c r="D11" s="506"/>
      <c r="E11" s="506"/>
      <c r="F11" s="506"/>
      <c r="G11" s="505"/>
      <c r="H11" s="259"/>
      <c r="I11" s="420"/>
      <c r="J11" s="421"/>
      <c r="K11" s="505"/>
      <c r="L11" s="422"/>
      <c r="M11" s="423"/>
      <c r="N11" s="424"/>
      <c r="O11" s="505"/>
      <c r="P11" s="425"/>
      <c r="Q11" s="323"/>
      <c r="R11" s="424"/>
      <c r="S11" s="507"/>
    </row>
    <row r="12" spans="1:34" x14ac:dyDescent="0.25">
      <c r="D12" s="508"/>
      <c r="E12" s="508"/>
      <c r="F12" s="508"/>
      <c r="G12" s="509"/>
      <c r="H12" s="509"/>
      <c r="I12" s="509"/>
      <c r="J12" s="510"/>
      <c r="P12" s="511"/>
      <c r="Q12" s="512"/>
      <c r="R12" s="513"/>
      <c r="S12" s="513"/>
      <c r="U12" s="514"/>
      <c r="W12" s="515"/>
      <c r="Y12" s="428"/>
      <c r="Z12" s="428"/>
      <c r="AA12" s="428"/>
      <c r="AB12" s="516" t="s">
        <v>10</v>
      </c>
      <c r="AC12" s="517">
        <v>1250</v>
      </c>
      <c r="AD12" s="517">
        <v>2500</v>
      </c>
      <c r="AE12" s="517">
        <v>5000</v>
      </c>
      <c r="AF12" s="517">
        <v>10000</v>
      </c>
      <c r="AG12" s="247" t="s">
        <v>107</v>
      </c>
      <c r="AH12" s="247"/>
    </row>
    <row r="13" spans="1:34" x14ac:dyDescent="0.25">
      <c r="C13" s="518" t="s">
        <v>137</v>
      </c>
      <c r="D13" s="508"/>
      <c r="E13" s="508"/>
      <c r="F13" s="508"/>
      <c r="G13" s="519"/>
      <c r="H13" s="519"/>
      <c r="I13" s="519"/>
      <c r="J13" s="520"/>
      <c r="K13" s="521" t="s">
        <v>33</v>
      </c>
      <c r="L13" s="522">
        <f>IF(OR($A$1&lt;1,$A$1&gt;7),0,HLOOKUP($A$1,TABLE,+AA15+1))</f>
        <v>1.65</v>
      </c>
      <c r="M13" s="523"/>
      <c r="N13" s="524" t="s">
        <v>12</v>
      </c>
      <c r="O13" s="523"/>
      <c r="P13" s="525">
        <f>IF(ISTEXT(L13),"   N/A",ABS(L13-J13))</f>
        <v>1.65</v>
      </c>
      <c r="Q13" s="512"/>
      <c r="R13" s="369"/>
      <c r="S13" s="369"/>
      <c r="U13" s="514"/>
      <c r="W13" s="515"/>
      <c r="Y13" s="428"/>
      <c r="Z13" s="428"/>
      <c r="AA13" s="428"/>
      <c r="AB13" s="517">
        <v>1250</v>
      </c>
      <c r="AC13" s="517">
        <v>2500</v>
      </c>
      <c r="AD13" s="517">
        <v>5000</v>
      </c>
      <c r="AE13" s="517">
        <v>10000</v>
      </c>
      <c r="AF13" s="517">
        <v>25000</v>
      </c>
      <c r="AG13" s="240">
        <v>25000</v>
      </c>
      <c r="AH13" s="240"/>
    </row>
    <row r="14" spans="1:34" x14ac:dyDescent="0.25">
      <c r="C14" s="508"/>
      <c r="D14" s="508"/>
      <c r="E14" s="508"/>
      <c r="F14" s="508"/>
      <c r="J14" s="526"/>
      <c r="K14" s="526"/>
      <c r="L14" s="522">
        <f>IF(OR($A$1&lt;1,$A$1&gt;7),0,HLOOKUP($A$1,TABLE,+AA16+1))</f>
        <v>3.57</v>
      </c>
      <c r="M14" s="523"/>
      <c r="N14" s="524" t="s">
        <v>393</v>
      </c>
      <c r="O14" s="523"/>
      <c r="P14" s="525">
        <f>IF(ISTEXT(L14),"   N/A",ABS(L14-J13))</f>
        <v>3.57</v>
      </c>
      <c r="Q14" s="527"/>
      <c r="R14" s="369"/>
      <c r="S14" s="369"/>
      <c r="U14" s="514"/>
      <c r="W14" s="515"/>
      <c r="Y14" s="265" t="s">
        <v>178</v>
      </c>
      <c r="Z14" s="265"/>
      <c r="AA14" s="428"/>
      <c r="AB14" s="428">
        <v>1</v>
      </c>
      <c r="AC14" s="428">
        <v>2</v>
      </c>
      <c r="AD14" s="428">
        <v>3</v>
      </c>
      <c r="AE14" s="428">
        <v>4</v>
      </c>
      <c r="AF14" s="428">
        <v>5</v>
      </c>
      <c r="AG14" s="428">
        <v>6</v>
      </c>
      <c r="AH14" s="428"/>
    </row>
    <row r="15" spans="1:34" x14ac:dyDescent="0.25">
      <c r="C15" s="508"/>
      <c r="D15" s="528" t="s">
        <v>62</v>
      </c>
      <c r="E15" s="529"/>
      <c r="F15" s="529"/>
      <c r="G15" s="530"/>
      <c r="H15" s="530"/>
      <c r="I15" s="530"/>
      <c r="J15" s="531"/>
      <c r="K15" s="531"/>
      <c r="L15" s="532"/>
      <c r="M15" s="532"/>
      <c r="N15" s="533"/>
      <c r="O15" s="532"/>
      <c r="P15" s="534"/>
      <c r="Q15" s="535"/>
      <c r="R15" s="536"/>
      <c r="S15" s="537"/>
      <c r="U15" s="514"/>
      <c r="W15" s="515"/>
      <c r="Y15" s="267" t="s">
        <v>198</v>
      </c>
      <c r="Z15" s="268" t="s">
        <v>12</v>
      </c>
      <c r="AA15" s="428">
        <v>1</v>
      </c>
      <c r="AB15" s="736">
        <v>1.65</v>
      </c>
      <c r="AC15" s="737">
        <v>1.87</v>
      </c>
      <c r="AD15" s="737">
        <v>2.13</v>
      </c>
      <c r="AE15" s="737">
        <v>1.78</v>
      </c>
      <c r="AF15" s="737">
        <v>1.6</v>
      </c>
      <c r="AG15" s="737">
        <v>1.4</v>
      </c>
      <c r="AH15" s="428"/>
    </row>
    <row r="16" spans="1:34" x14ac:dyDescent="0.25">
      <c r="C16" s="508"/>
      <c r="D16" s="528" t="s">
        <v>392</v>
      </c>
      <c r="E16" s="529"/>
      <c r="F16" s="529"/>
      <c r="G16" s="530"/>
      <c r="H16" s="530"/>
      <c r="I16" s="530"/>
      <c r="J16" s="531"/>
      <c r="K16" s="531"/>
      <c r="L16" s="532"/>
      <c r="M16" s="532"/>
      <c r="N16" s="533"/>
      <c r="O16" s="532"/>
      <c r="P16" s="534"/>
      <c r="Q16" s="535"/>
      <c r="R16" s="536"/>
      <c r="S16" s="537"/>
      <c r="U16" s="514"/>
      <c r="W16" s="515"/>
      <c r="Y16" s="267" t="s">
        <v>198</v>
      </c>
      <c r="Z16" s="268" t="s">
        <v>393</v>
      </c>
      <c r="AA16" s="428">
        <v>2</v>
      </c>
      <c r="AB16" s="736">
        <v>3.57</v>
      </c>
      <c r="AC16" s="737">
        <v>3.39</v>
      </c>
      <c r="AD16" s="737">
        <v>3.54</v>
      </c>
      <c r="AE16" s="737">
        <v>3.1</v>
      </c>
      <c r="AF16" s="737">
        <v>2.59</v>
      </c>
      <c r="AG16" s="737">
        <v>2.2200000000000002</v>
      </c>
      <c r="AH16" s="428"/>
    </row>
    <row r="17" spans="1:34" x14ac:dyDescent="0.25">
      <c r="C17" s="508"/>
      <c r="D17" s="530"/>
      <c r="E17" s="529"/>
      <c r="F17" s="529"/>
      <c r="G17" s="530"/>
      <c r="H17" s="530"/>
      <c r="I17" s="530"/>
      <c r="J17" s="531"/>
      <c r="K17" s="531"/>
      <c r="L17" s="532"/>
      <c r="M17" s="532"/>
      <c r="N17" s="533"/>
      <c r="O17" s="532"/>
      <c r="P17" s="534"/>
      <c r="Q17" s="535"/>
      <c r="R17" s="536"/>
      <c r="S17" s="537"/>
      <c r="U17" s="514"/>
      <c r="W17" s="515"/>
      <c r="Y17" s="267" t="s">
        <v>138</v>
      </c>
      <c r="Z17" s="268" t="s">
        <v>12</v>
      </c>
      <c r="AA17" s="428">
        <v>3</v>
      </c>
      <c r="AB17" s="270">
        <v>11.1</v>
      </c>
      <c r="AC17" s="270">
        <v>10.199999999999999</v>
      </c>
      <c r="AD17" s="270">
        <v>16</v>
      </c>
      <c r="AE17" s="270">
        <v>12.6</v>
      </c>
      <c r="AF17" s="270">
        <v>10.7</v>
      </c>
      <c r="AG17" s="270">
        <v>8.4</v>
      </c>
      <c r="AH17" s="428"/>
    </row>
    <row r="18" spans="1:34" x14ac:dyDescent="0.25">
      <c r="P18" s="511"/>
      <c r="Q18" s="527"/>
      <c r="R18" s="537"/>
      <c r="S18" s="537"/>
      <c r="U18" s="514"/>
      <c r="W18" s="515"/>
      <c r="Y18" s="267" t="s">
        <v>138</v>
      </c>
      <c r="Z18" s="268" t="s">
        <v>393</v>
      </c>
      <c r="AA18" s="428">
        <v>4</v>
      </c>
      <c r="AB18" s="270">
        <v>26.8</v>
      </c>
      <c r="AC18" s="270">
        <v>30.5</v>
      </c>
      <c r="AD18" s="270">
        <v>32.4</v>
      </c>
      <c r="AE18" s="270">
        <v>28.4</v>
      </c>
      <c r="AF18" s="270">
        <v>24.2</v>
      </c>
      <c r="AG18" s="270">
        <v>25.9</v>
      </c>
      <c r="AH18" s="428"/>
    </row>
    <row r="19" spans="1:34" x14ac:dyDescent="0.25">
      <c r="C19" s="518" t="s">
        <v>138</v>
      </c>
      <c r="D19" s="508"/>
      <c r="E19" s="508"/>
      <c r="F19" s="508"/>
      <c r="G19" s="364" t="s">
        <v>19</v>
      </c>
      <c r="H19" s="365"/>
      <c r="I19" s="508"/>
      <c r="J19" s="538" t="e">
        <f>SUM(H19/H7)*100</f>
        <v>#DIV/0!</v>
      </c>
      <c r="K19" s="539" t="s">
        <v>11</v>
      </c>
      <c r="L19" s="296">
        <f>IF(OR($A$1&lt;1,$A$1&gt;7),0,HLOOKUP($A$1,TABLE,+AA17+1))</f>
        <v>11.1</v>
      </c>
      <c r="M19" s="540"/>
      <c r="N19" s="539" t="s">
        <v>12</v>
      </c>
      <c r="O19" s="540"/>
      <c r="P19" s="541" t="e">
        <f>IF(ISTEXT(L19),"   N/A",ABS(L19-J19))</f>
        <v>#DIV/0!</v>
      </c>
      <c r="Q19" s="513"/>
      <c r="R19" s="369"/>
      <c r="S19" s="369"/>
      <c r="U19" s="385"/>
      <c r="V19" s="237"/>
      <c r="W19" s="237"/>
      <c r="X19" s="237"/>
      <c r="Y19" s="267" t="s">
        <v>199</v>
      </c>
      <c r="Z19" s="268" t="s">
        <v>12</v>
      </c>
      <c r="AA19" s="428">
        <v>5</v>
      </c>
      <c r="AB19" s="270">
        <v>39.299999999999997</v>
      </c>
      <c r="AC19" s="270">
        <v>32.200000000000003</v>
      </c>
      <c r="AD19" s="270">
        <v>40.6</v>
      </c>
      <c r="AE19" s="270">
        <v>39.200000000000003</v>
      </c>
      <c r="AF19" s="270">
        <v>36.5</v>
      </c>
      <c r="AG19" s="270">
        <v>44.9</v>
      </c>
      <c r="AH19" s="428"/>
    </row>
    <row r="20" spans="1:34" x14ac:dyDescent="0.25">
      <c r="C20" s="513"/>
      <c r="D20" s="528" t="s">
        <v>202</v>
      </c>
      <c r="E20" s="530"/>
      <c r="F20" s="530"/>
      <c r="G20" s="530"/>
      <c r="H20" s="530"/>
      <c r="I20" s="530"/>
      <c r="J20" s="530"/>
      <c r="K20" s="530"/>
      <c r="L20" s="296">
        <f>IF(OR($A$1&lt;1,$A$1&gt;7),0,HLOOKUP($A$1,TABLE,+AA18+1))</f>
        <v>26.8</v>
      </c>
      <c r="M20" s="523"/>
      <c r="N20" s="524" t="s">
        <v>393</v>
      </c>
      <c r="O20" s="523"/>
      <c r="P20" s="541" t="e">
        <f>IF(ISTEXT(L20),"   N/A",ABS(L20-J19))</f>
        <v>#DIV/0!</v>
      </c>
      <c r="Q20" s="527"/>
      <c r="R20" s="369"/>
      <c r="S20" s="369"/>
      <c r="U20" s="385"/>
      <c r="V20" s="237"/>
      <c r="W20" s="237"/>
      <c r="X20" s="237"/>
      <c r="Y20" s="267" t="s">
        <v>199</v>
      </c>
      <c r="Z20" s="268" t="s">
        <v>393</v>
      </c>
      <c r="AA20" s="428">
        <v>6</v>
      </c>
      <c r="AB20" s="270">
        <v>6.7</v>
      </c>
      <c r="AC20" s="270">
        <v>-19.399999999999999</v>
      </c>
      <c r="AD20" s="270">
        <v>4.3</v>
      </c>
      <c r="AE20" s="270">
        <v>10.6</v>
      </c>
      <c r="AF20" s="270">
        <v>-1.5</v>
      </c>
      <c r="AG20" s="270">
        <v>7.9</v>
      </c>
      <c r="AH20" s="428"/>
    </row>
    <row r="21" spans="1:34" x14ac:dyDescent="0.25">
      <c r="C21" s="513"/>
      <c r="D21" s="528" t="s">
        <v>203</v>
      </c>
      <c r="E21" s="530"/>
      <c r="F21" s="530"/>
      <c r="G21" s="530"/>
      <c r="H21" s="530"/>
      <c r="I21" s="530"/>
      <c r="J21" s="530"/>
      <c r="K21" s="530"/>
      <c r="L21" s="542"/>
      <c r="M21" s="542"/>
      <c r="N21" s="543"/>
      <c r="O21" s="542"/>
      <c r="P21" s="544"/>
      <c r="Q21" s="530"/>
      <c r="R21" s="545"/>
      <c r="S21" s="536"/>
      <c r="U21" s="385"/>
      <c r="V21" s="237"/>
      <c r="W21" s="237"/>
      <c r="X21" s="237"/>
      <c r="Y21" s="267" t="s">
        <v>200</v>
      </c>
      <c r="Z21" s="268" t="s">
        <v>12</v>
      </c>
      <c r="AA21" s="428">
        <v>7</v>
      </c>
      <c r="AB21" s="270">
        <v>21.6</v>
      </c>
      <c r="AC21" s="270">
        <v>18.600000000000001</v>
      </c>
      <c r="AD21" s="270">
        <v>-33</v>
      </c>
      <c r="AE21" s="270">
        <v>11.1</v>
      </c>
      <c r="AF21" s="270">
        <v>8</v>
      </c>
      <c r="AG21" s="270">
        <v>4</v>
      </c>
      <c r="AH21" s="428"/>
    </row>
    <row r="22" spans="1:34" x14ac:dyDescent="0.25">
      <c r="D22" s="528" t="s">
        <v>204</v>
      </c>
      <c r="E22" s="530"/>
      <c r="F22" s="530"/>
      <c r="G22" s="530"/>
      <c r="H22" s="530"/>
      <c r="I22" s="530"/>
      <c r="J22" s="530"/>
      <c r="K22" s="530"/>
      <c r="L22" s="530"/>
      <c r="M22" s="530"/>
      <c r="N22" s="530"/>
      <c r="O22" s="530"/>
      <c r="P22" s="546"/>
      <c r="Q22" s="547"/>
      <c r="R22" s="548"/>
      <c r="S22" s="536"/>
      <c r="U22" s="385"/>
      <c r="V22" s="237"/>
      <c r="W22" s="237"/>
      <c r="X22" s="237"/>
      <c r="Y22" s="267" t="s">
        <v>200</v>
      </c>
      <c r="Z22" s="268" t="s">
        <v>393</v>
      </c>
      <c r="AA22" s="428">
        <v>8</v>
      </c>
      <c r="AB22" s="270">
        <v>0.8</v>
      </c>
      <c r="AC22" s="270">
        <v>-5.4</v>
      </c>
      <c r="AD22" s="270">
        <v>-208.9</v>
      </c>
      <c r="AE22" s="270">
        <v>-3</v>
      </c>
      <c r="AF22" s="270">
        <v>-1.6</v>
      </c>
      <c r="AG22" s="270">
        <v>-5.5</v>
      </c>
      <c r="AH22" s="428"/>
    </row>
    <row r="23" spans="1:34" x14ac:dyDescent="0.25">
      <c r="D23" s="528" t="s">
        <v>205</v>
      </c>
      <c r="E23" s="530"/>
      <c r="F23" s="530"/>
      <c r="G23" s="530"/>
      <c r="H23" s="530"/>
      <c r="I23" s="530"/>
      <c r="J23" s="530"/>
      <c r="K23" s="530"/>
      <c r="L23" s="530"/>
      <c r="M23" s="530"/>
      <c r="N23" s="530"/>
      <c r="O23" s="530"/>
      <c r="P23" s="546"/>
      <c r="Q23" s="547"/>
      <c r="R23" s="548"/>
      <c r="S23" s="536"/>
      <c r="U23" s="385"/>
      <c r="Y23" s="267" t="s">
        <v>201</v>
      </c>
      <c r="Z23" s="268" t="s">
        <v>12</v>
      </c>
      <c r="AA23" s="428">
        <v>9</v>
      </c>
      <c r="AB23" s="270">
        <v>29</v>
      </c>
      <c r="AC23" s="270">
        <v>2.2000000000000002</v>
      </c>
      <c r="AD23" s="270">
        <v>9.6999999999999993</v>
      </c>
      <c r="AE23" s="270">
        <v>7.5</v>
      </c>
      <c r="AF23" s="270">
        <v>14.1</v>
      </c>
      <c r="AG23" s="270">
        <v>2.7</v>
      </c>
      <c r="AH23" s="428"/>
    </row>
    <row r="24" spans="1:34" ht="15" customHeight="1" x14ac:dyDescent="0.25">
      <c r="D24" s="528" t="s">
        <v>223</v>
      </c>
      <c r="E24" s="530"/>
      <c r="F24" s="530"/>
      <c r="G24" s="530"/>
      <c r="H24" s="530"/>
      <c r="I24" s="530"/>
      <c r="J24" s="530"/>
      <c r="K24" s="530"/>
      <c r="L24" s="530"/>
      <c r="M24" s="530"/>
      <c r="N24" s="530"/>
      <c r="O24" s="530"/>
      <c r="P24" s="546"/>
      <c r="Q24" s="547"/>
      <c r="R24" s="548"/>
      <c r="S24" s="536"/>
      <c r="U24" s="385"/>
      <c r="Y24" s="267" t="s">
        <v>201</v>
      </c>
      <c r="Z24" s="268" t="s">
        <v>393</v>
      </c>
      <c r="AA24" s="428">
        <v>10</v>
      </c>
      <c r="AB24" s="270">
        <v>0.1</v>
      </c>
      <c r="AC24" s="270">
        <v>-23</v>
      </c>
      <c r="AD24" s="270">
        <v>-60.4</v>
      </c>
      <c r="AE24" s="270">
        <v>-13.4</v>
      </c>
      <c r="AF24" s="270">
        <v>-15.5</v>
      </c>
      <c r="AG24" s="270">
        <v>-20.6</v>
      </c>
      <c r="AH24" s="428"/>
    </row>
    <row r="25" spans="1:34" ht="15" customHeight="1" x14ac:dyDescent="0.25">
      <c r="D25" s="528" t="s">
        <v>224</v>
      </c>
      <c r="P25" s="511"/>
      <c r="Q25" s="527"/>
      <c r="R25" s="537"/>
      <c r="S25" s="537"/>
      <c r="Y25" s="267"/>
      <c r="Z25" s="268"/>
      <c r="AA25" s="428"/>
      <c r="AB25" s="428"/>
      <c r="AC25" s="428"/>
      <c r="AD25" s="428"/>
      <c r="AE25" s="428"/>
      <c r="AF25" s="428"/>
      <c r="AG25" s="428"/>
      <c r="AH25" s="428"/>
    </row>
    <row r="26" spans="1:34" ht="24.75" customHeight="1" x14ac:dyDescent="0.25">
      <c r="C26" s="518" t="s">
        <v>139</v>
      </c>
      <c r="D26" s="508"/>
      <c r="E26" s="549"/>
      <c r="F26" s="508"/>
      <c r="J26" s="540"/>
      <c r="K26" s="540"/>
      <c r="L26" s="540"/>
      <c r="M26" s="540"/>
      <c r="N26" s="540"/>
      <c r="O26" s="540"/>
      <c r="P26" s="541"/>
      <c r="Q26" s="527"/>
      <c r="R26" s="537"/>
      <c r="S26" s="537"/>
      <c r="Y26" s="267"/>
      <c r="Z26" s="268"/>
      <c r="AA26" s="428"/>
      <c r="AB26" s="428"/>
      <c r="AC26" s="428"/>
      <c r="AD26" s="428"/>
      <c r="AE26" s="428"/>
      <c r="AF26" s="428"/>
      <c r="AG26" s="428"/>
      <c r="AH26" s="428"/>
    </row>
    <row r="27" spans="1:34" x14ac:dyDescent="0.25">
      <c r="C27" s="518"/>
      <c r="D27" s="508"/>
      <c r="E27" s="508"/>
      <c r="F27" s="508"/>
      <c r="J27" s="540"/>
      <c r="K27" s="540"/>
      <c r="L27" s="540"/>
      <c r="M27" s="540"/>
      <c r="N27" s="540"/>
      <c r="O27" s="540"/>
      <c r="P27" s="541"/>
      <c r="Q27" s="527"/>
      <c r="R27" s="537"/>
      <c r="S27" s="537"/>
      <c r="Y27" s="267"/>
      <c r="Z27" s="268"/>
      <c r="AA27" s="428"/>
      <c r="AB27" s="428"/>
      <c r="AC27" s="428"/>
      <c r="AD27" s="428"/>
      <c r="AE27" s="428"/>
      <c r="AF27" s="428"/>
      <c r="AG27" s="428"/>
      <c r="AH27" s="428"/>
    </row>
    <row r="28" spans="1:34" x14ac:dyDescent="0.25">
      <c r="C28" s="518"/>
      <c r="D28" s="550" t="s">
        <v>133</v>
      </c>
      <c r="F28" s="364"/>
      <c r="G28" s="364" t="s">
        <v>19</v>
      </c>
      <c r="H28" s="365"/>
      <c r="J28" s="540"/>
      <c r="K28" s="540"/>
      <c r="L28" s="540"/>
      <c r="M28" s="540"/>
      <c r="N28" s="540"/>
      <c r="O28" s="540"/>
      <c r="P28" s="541"/>
      <c r="Q28" s="527"/>
      <c r="R28" s="537"/>
      <c r="S28" s="537"/>
      <c r="Y28" s="267"/>
      <c r="Z28" s="268"/>
      <c r="AA28" s="428"/>
      <c r="AB28" s="428"/>
      <c r="AC28" s="428"/>
      <c r="AD28" s="428"/>
      <c r="AE28" s="428"/>
      <c r="AF28" s="428"/>
      <c r="AG28" s="428"/>
      <c r="AH28" s="428"/>
    </row>
    <row r="29" spans="1:34" x14ac:dyDescent="0.25">
      <c r="C29" s="518"/>
      <c r="D29" s="518"/>
      <c r="F29" s="508"/>
      <c r="J29" s="540"/>
      <c r="K29" s="540"/>
      <c r="L29" s="540"/>
      <c r="M29" s="540"/>
      <c r="N29" s="540"/>
      <c r="O29" s="540"/>
      <c r="P29" s="541"/>
      <c r="Q29" s="527"/>
      <c r="R29" s="537"/>
      <c r="S29" s="537"/>
      <c r="Y29" s="267"/>
      <c r="Z29" s="268"/>
      <c r="AA29" s="428"/>
      <c r="AB29" s="428"/>
      <c r="AC29" s="428"/>
      <c r="AD29" s="428"/>
      <c r="AE29" s="428"/>
      <c r="AF29" s="428"/>
      <c r="AG29" s="428"/>
      <c r="AH29" s="428"/>
    </row>
    <row r="30" spans="1:34" x14ac:dyDescent="0.25">
      <c r="C30" s="518"/>
      <c r="D30" s="550" t="s">
        <v>134</v>
      </c>
      <c r="F30" s="508"/>
      <c r="G30" s="364" t="s">
        <v>19</v>
      </c>
      <c r="H30" s="365"/>
      <c r="J30" s="540"/>
      <c r="K30" s="540"/>
      <c r="L30" s="540"/>
      <c r="M30" s="540"/>
      <c r="N30" s="540"/>
      <c r="O30" s="540"/>
      <c r="P30" s="541"/>
      <c r="Q30" s="527"/>
      <c r="R30" s="537"/>
      <c r="S30" s="537"/>
    </row>
    <row r="31" spans="1:34" x14ac:dyDescent="0.25">
      <c r="C31" s="518"/>
      <c r="D31" s="508"/>
      <c r="E31" s="508"/>
      <c r="F31" s="508"/>
      <c r="J31" s="540"/>
      <c r="K31" s="540"/>
      <c r="L31" s="540"/>
      <c r="M31" s="540"/>
      <c r="N31" s="540"/>
      <c r="O31" s="540"/>
      <c r="P31" s="541"/>
      <c r="Q31" s="527"/>
      <c r="R31" s="537"/>
      <c r="S31" s="537"/>
    </row>
    <row r="32" spans="1:34" x14ac:dyDescent="0.25">
      <c r="A32" s="513"/>
      <c r="B32" s="513"/>
      <c r="E32" s="550" t="s">
        <v>140</v>
      </c>
      <c r="J32" s="551" t="e">
        <f>SUM(H28/H30)*100</f>
        <v>#DIV/0!</v>
      </c>
      <c r="K32" s="539" t="s">
        <v>11</v>
      </c>
      <c r="L32" s="296">
        <f>IF(OR($A$1&lt;1,$A$1&gt;7),0,HLOOKUP($A$1,TABLE,+AA19+1))</f>
        <v>39.299999999999997</v>
      </c>
      <c r="M32" s="540"/>
      <c r="N32" s="539" t="s">
        <v>12</v>
      </c>
      <c r="O32" s="540"/>
      <c r="P32" s="541" t="e">
        <f>IF(ISTEXT(L32),"   N/A",ABS(L32-J32))</f>
        <v>#DIV/0!</v>
      </c>
      <c r="Q32" s="513"/>
      <c r="R32" s="369"/>
      <c r="S32" s="369"/>
    </row>
    <row r="33" spans="1:19" x14ac:dyDescent="0.25">
      <c r="A33" s="513"/>
      <c r="B33" s="513"/>
      <c r="J33" s="540"/>
      <c r="K33" s="540"/>
      <c r="L33" s="296">
        <f>IF(OR($A$1&lt;1,$A$1&gt;7),0,HLOOKUP($A$1,TABLE,+AA20+1))</f>
        <v>6.7</v>
      </c>
      <c r="M33" s="540"/>
      <c r="N33" s="539" t="s">
        <v>393</v>
      </c>
      <c r="O33" s="540"/>
      <c r="P33" s="541" t="e">
        <f>IF(ISTEXT(L33),"   N/A",ABS(L33-J32))</f>
        <v>#DIV/0!</v>
      </c>
      <c r="Q33" s="513"/>
      <c r="R33" s="369"/>
      <c r="S33" s="369"/>
    </row>
    <row r="34" spans="1:19" x14ac:dyDescent="0.25">
      <c r="A34" s="513"/>
      <c r="B34" s="513"/>
      <c r="E34" s="528" t="s">
        <v>63</v>
      </c>
      <c r="J34" s="540"/>
      <c r="K34" s="540"/>
      <c r="L34" s="540"/>
      <c r="M34" s="540"/>
      <c r="N34" s="539"/>
      <c r="O34" s="540"/>
      <c r="P34" s="541"/>
      <c r="Q34" s="513"/>
      <c r="R34" s="537"/>
      <c r="S34" s="537"/>
    </row>
    <row r="35" spans="1:19" x14ac:dyDescent="0.25">
      <c r="A35" s="513"/>
      <c r="B35" s="513"/>
      <c r="D35" s="530"/>
      <c r="J35" s="540"/>
      <c r="K35" s="540"/>
      <c r="L35" s="540"/>
      <c r="M35" s="540"/>
      <c r="N35" s="539"/>
      <c r="O35" s="540"/>
      <c r="P35" s="541"/>
      <c r="Q35" s="513"/>
      <c r="R35" s="537"/>
      <c r="S35" s="537"/>
    </row>
    <row r="36" spans="1:19" x14ac:dyDescent="0.25">
      <c r="A36" s="513"/>
      <c r="B36" s="513"/>
      <c r="D36" s="530"/>
      <c r="J36" s="540"/>
      <c r="K36" s="540"/>
      <c r="L36" s="540"/>
      <c r="M36" s="540"/>
      <c r="N36" s="539"/>
      <c r="O36" s="540"/>
      <c r="P36" s="541"/>
      <c r="Q36" s="513"/>
      <c r="R36" s="537"/>
      <c r="S36" s="537"/>
    </row>
    <row r="37" spans="1:19" x14ac:dyDescent="0.25">
      <c r="A37" s="513"/>
      <c r="B37" s="513"/>
      <c r="D37" s="508" t="s">
        <v>135</v>
      </c>
      <c r="J37" s="540"/>
      <c r="K37" s="540"/>
      <c r="L37" s="540"/>
      <c r="M37" s="540"/>
      <c r="N37" s="539"/>
      <c r="O37" s="540"/>
      <c r="P37" s="541"/>
      <c r="Q37" s="513"/>
      <c r="R37" s="537"/>
      <c r="S37" s="537"/>
    </row>
    <row r="38" spans="1:19" x14ac:dyDescent="0.25">
      <c r="A38" s="513"/>
      <c r="B38" s="513"/>
      <c r="J38" s="540"/>
      <c r="K38" s="540"/>
      <c r="L38" s="540"/>
      <c r="M38" s="540"/>
      <c r="N38" s="539"/>
      <c r="O38" s="540"/>
      <c r="P38" s="541"/>
      <c r="Q38" s="513"/>
      <c r="R38" s="537"/>
      <c r="S38" s="537"/>
    </row>
    <row r="39" spans="1:19" x14ac:dyDescent="0.25">
      <c r="A39" s="513"/>
      <c r="B39" s="513"/>
      <c r="D39" s="550"/>
      <c r="J39" s="540"/>
      <c r="P39" s="511"/>
      <c r="Q39" s="513"/>
      <c r="R39" s="537"/>
      <c r="S39" s="537"/>
    </row>
    <row r="40" spans="1:19" x14ac:dyDescent="0.25">
      <c r="A40" s="513"/>
      <c r="B40" s="513"/>
      <c r="D40" s="550" t="s">
        <v>443</v>
      </c>
      <c r="G40" s="364" t="s">
        <v>19</v>
      </c>
      <c r="H40" s="365"/>
      <c r="J40" s="538" t="e">
        <f>SUM(H40/H28)*100</f>
        <v>#DIV/0!</v>
      </c>
      <c r="K40" s="539" t="s">
        <v>11</v>
      </c>
      <c r="L40" s="296">
        <f>IF(OR($A$1&lt;1,$A$1&gt;7),0,HLOOKUP($A$1,TABLE,+AA21+1))</f>
        <v>21.6</v>
      </c>
      <c r="M40" s="540"/>
      <c r="N40" s="539" t="s">
        <v>12</v>
      </c>
      <c r="O40" s="540"/>
      <c r="P40" s="541" t="e">
        <f>IF(ISTEXT(L40),"   N/A",ABS(L40-J40))</f>
        <v>#DIV/0!</v>
      </c>
      <c r="Q40" s="513"/>
      <c r="R40" s="369"/>
      <c r="S40" s="369"/>
    </row>
    <row r="41" spans="1:19" x14ac:dyDescent="0.25">
      <c r="A41" s="513"/>
      <c r="B41" s="513"/>
      <c r="J41" s="540"/>
      <c r="K41" s="540"/>
      <c r="L41" s="296">
        <f>IF(OR($A$1&lt;1,$A$1&gt;7),0,HLOOKUP($A$1,TABLE,+AA22+1))</f>
        <v>0.8</v>
      </c>
      <c r="M41" s="540"/>
      <c r="N41" s="539" t="s">
        <v>393</v>
      </c>
      <c r="O41" s="540"/>
      <c r="P41" s="541" t="e">
        <f>IF(ISTEXT(L41),"   N/A",ABS(L41-J40))</f>
        <v>#DIV/0!</v>
      </c>
      <c r="Q41" s="513"/>
      <c r="R41" s="369"/>
      <c r="S41" s="369"/>
    </row>
    <row r="42" spans="1:19" x14ac:dyDescent="0.25">
      <c r="A42" s="513"/>
      <c r="B42" s="513"/>
      <c r="J42" s="540"/>
      <c r="K42" s="540"/>
      <c r="L42" s="540"/>
      <c r="M42" s="540"/>
      <c r="N42" s="539"/>
      <c r="O42" s="540"/>
      <c r="P42" s="541"/>
      <c r="Q42" s="513"/>
      <c r="R42" s="537"/>
      <c r="S42" s="537"/>
    </row>
    <row r="43" spans="1:19" x14ac:dyDescent="0.25">
      <c r="A43" s="513"/>
      <c r="B43" s="513"/>
      <c r="D43" s="550" t="s">
        <v>222</v>
      </c>
      <c r="G43" s="364" t="s">
        <v>19</v>
      </c>
      <c r="H43" s="365"/>
      <c r="J43" s="538" t="e">
        <f>SUM(H43/H28)*100</f>
        <v>#DIV/0!</v>
      </c>
      <c r="K43" s="539" t="s">
        <v>11</v>
      </c>
      <c r="L43" s="296">
        <f>IF(OR($A$1&lt;1,$A$1&gt;7),0,HLOOKUP($A$1,TABLE,+AA23+1))</f>
        <v>29</v>
      </c>
      <c r="M43" s="540"/>
      <c r="N43" s="539" t="s">
        <v>12</v>
      </c>
      <c r="O43" s="540"/>
      <c r="P43" s="541" t="e">
        <f>IF(ISTEXT(L43),"   N/A",ABS(L43-J43))</f>
        <v>#DIV/0!</v>
      </c>
      <c r="Q43" s="513"/>
      <c r="R43" s="369"/>
      <c r="S43" s="369"/>
    </row>
    <row r="44" spans="1:19" x14ac:dyDescent="0.25">
      <c r="A44" s="513"/>
      <c r="B44" s="513"/>
      <c r="J44" s="540"/>
      <c r="K44" s="540"/>
      <c r="L44" s="296">
        <f>IF(OR($A$1&lt;1,$A$1&gt;7),0,HLOOKUP($A$1,TABLE,+AA24+1))</f>
        <v>0.1</v>
      </c>
      <c r="M44" s="540"/>
      <c r="N44" s="539" t="s">
        <v>393</v>
      </c>
      <c r="O44" s="540"/>
      <c r="P44" s="541" t="e">
        <f>IF(ISTEXT(L44),"   N/A",ABS(L44-J43))</f>
        <v>#DIV/0!</v>
      </c>
      <c r="Q44" s="513"/>
      <c r="R44" s="552"/>
      <c r="S44" s="552"/>
    </row>
    <row r="45" spans="1:19" x14ac:dyDescent="0.25">
      <c r="A45" s="513"/>
      <c r="B45" s="513"/>
      <c r="E45" s="483" t="s">
        <v>20</v>
      </c>
      <c r="J45" s="540"/>
      <c r="K45" s="540"/>
      <c r="L45" s="540"/>
      <c r="M45" s="540"/>
      <c r="N45" s="540"/>
      <c r="O45" s="540"/>
      <c r="P45" s="541"/>
      <c r="Q45" s="513"/>
      <c r="R45" s="513"/>
      <c r="S45" s="513"/>
    </row>
    <row r="46" spans="1:19" x14ac:dyDescent="0.25">
      <c r="A46" s="513"/>
      <c r="B46" s="513"/>
      <c r="C46" s="513"/>
      <c r="D46" s="513"/>
      <c r="E46" s="513"/>
      <c r="F46" s="513"/>
      <c r="G46" s="513"/>
      <c r="H46" s="513"/>
      <c r="I46" s="513"/>
      <c r="J46" s="527"/>
      <c r="K46" s="527"/>
      <c r="L46" s="527"/>
      <c r="M46" s="527"/>
      <c r="N46" s="527"/>
      <c r="O46" s="527"/>
      <c r="P46" s="553"/>
      <c r="Q46" s="513"/>
      <c r="R46" s="513"/>
      <c r="S46" s="513"/>
    </row>
    <row r="47" spans="1:19" x14ac:dyDescent="0.25">
      <c r="A47" s="513"/>
      <c r="B47" s="513"/>
      <c r="C47" s="513"/>
      <c r="D47" s="513"/>
      <c r="E47" s="513"/>
      <c r="F47" s="513"/>
      <c r="G47" s="513"/>
      <c r="H47" s="513"/>
      <c r="I47" s="513"/>
      <c r="J47" s="527"/>
      <c r="K47" s="527"/>
      <c r="L47" s="527"/>
      <c r="M47" s="527"/>
      <c r="N47" s="527"/>
      <c r="O47" s="527"/>
      <c r="P47" s="553"/>
      <c r="Q47" s="513"/>
      <c r="R47" s="513"/>
      <c r="S47" s="513"/>
    </row>
    <row r="48" spans="1:19" x14ac:dyDescent="0.25">
      <c r="A48" s="513"/>
      <c r="B48" s="513"/>
      <c r="C48" s="513"/>
      <c r="D48" s="513"/>
      <c r="E48" s="513"/>
      <c r="F48" s="513"/>
      <c r="G48" s="513"/>
      <c r="H48" s="513"/>
      <c r="I48" s="513"/>
      <c r="J48" s="527"/>
      <c r="K48" s="527"/>
      <c r="L48" s="527"/>
      <c r="M48" s="527"/>
      <c r="N48" s="527"/>
      <c r="O48" s="527"/>
      <c r="P48" s="553"/>
      <c r="Q48" s="513"/>
      <c r="R48" s="513"/>
      <c r="S48" s="513"/>
    </row>
    <row r="49" spans="1:19" x14ac:dyDescent="0.25">
      <c r="A49" s="513"/>
      <c r="B49" s="513"/>
      <c r="C49" s="513"/>
      <c r="D49" s="513"/>
      <c r="E49" s="513"/>
      <c r="F49" s="513"/>
      <c r="G49" s="513"/>
      <c r="H49" s="513"/>
      <c r="I49" s="513"/>
      <c r="J49" s="527"/>
      <c r="K49" s="527"/>
      <c r="L49" s="527"/>
      <c r="M49" s="527"/>
      <c r="N49" s="527"/>
      <c r="O49" s="527"/>
      <c r="P49" s="553"/>
      <c r="Q49" s="513"/>
      <c r="R49" s="513"/>
      <c r="S49" s="513"/>
    </row>
    <row r="50" spans="1:19" x14ac:dyDescent="0.25">
      <c r="A50" s="513"/>
      <c r="B50" s="513"/>
      <c r="C50" s="513"/>
      <c r="D50" s="513"/>
      <c r="E50" s="513"/>
      <c r="F50" s="513"/>
      <c r="G50" s="513"/>
      <c r="H50" s="513"/>
      <c r="I50" s="513"/>
      <c r="J50" s="527"/>
      <c r="K50" s="527"/>
      <c r="L50" s="527"/>
      <c r="M50" s="527"/>
      <c r="N50" s="527"/>
      <c r="O50" s="527"/>
      <c r="P50" s="553"/>
      <c r="Q50" s="513"/>
      <c r="R50" s="513"/>
      <c r="S50" s="513"/>
    </row>
    <row r="51" spans="1:19" x14ac:dyDescent="0.25">
      <c r="A51" s="513"/>
      <c r="B51" s="513"/>
      <c r="C51" s="513"/>
      <c r="D51" s="513"/>
      <c r="E51" s="513"/>
      <c r="F51" s="513"/>
      <c r="G51" s="513"/>
      <c r="H51" s="513"/>
      <c r="I51" s="513"/>
      <c r="J51" s="527"/>
      <c r="K51" s="527"/>
      <c r="L51" s="527"/>
      <c r="M51" s="527"/>
      <c r="N51" s="527"/>
      <c r="O51" s="527"/>
      <c r="P51" s="553"/>
      <c r="Q51" s="513"/>
      <c r="R51" s="513"/>
      <c r="S51" s="513"/>
    </row>
    <row r="52" spans="1:19" x14ac:dyDescent="0.25">
      <c r="A52" s="513"/>
      <c r="B52" s="513"/>
      <c r="C52" s="513"/>
      <c r="D52" s="513"/>
      <c r="E52" s="513"/>
      <c r="F52" s="513"/>
      <c r="G52" s="513"/>
      <c r="H52" s="513"/>
      <c r="I52" s="513"/>
      <c r="J52" s="527"/>
      <c r="K52" s="527"/>
      <c r="L52" s="527"/>
      <c r="M52" s="527"/>
      <c r="N52" s="527"/>
      <c r="O52" s="527"/>
      <c r="P52" s="553"/>
      <c r="Q52" s="513"/>
      <c r="R52" s="513"/>
      <c r="S52" s="513"/>
    </row>
    <row r="53" spans="1:19" x14ac:dyDescent="0.25">
      <c r="A53" s="513"/>
      <c r="B53" s="513"/>
      <c r="C53" s="513"/>
      <c r="D53" s="513"/>
      <c r="E53" s="513"/>
      <c r="F53" s="513"/>
      <c r="G53" s="513"/>
      <c r="H53" s="513"/>
      <c r="I53" s="513"/>
      <c r="J53" s="527"/>
      <c r="K53" s="527"/>
      <c r="L53" s="527"/>
      <c r="M53" s="527"/>
      <c r="N53" s="527"/>
      <c r="O53" s="527"/>
      <c r="P53" s="553"/>
      <c r="Q53" s="513"/>
      <c r="R53" s="513"/>
      <c r="S53" s="513"/>
    </row>
    <row r="54" spans="1:19" x14ac:dyDescent="0.25">
      <c r="A54" s="513"/>
      <c r="B54" s="513"/>
      <c r="C54" s="513"/>
      <c r="D54" s="513"/>
      <c r="E54" s="513"/>
      <c r="F54" s="513"/>
      <c r="G54" s="513"/>
      <c r="H54" s="513"/>
      <c r="I54" s="513"/>
      <c r="J54" s="513"/>
      <c r="K54" s="513"/>
      <c r="L54" s="510"/>
      <c r="M54" s="510"/>
      <c r="N54" s="513"/>
      <c r="O54" s="527"/>
      <c r="P54" s="553"/>
      <c r="Q54" s="513"/>
      <c r="R54" s="513"/>
      <c r="S54" s="513"/>
    </row>
    <row r="55" spans="1:19" x14ac:dyDescent="0.25">
      <c r="A55" s="513"/>
      <c r="B55" s="513"/>
      <c r="C55" s="513"/>
      <c r="D55" s="513"/>
      <c r="E55" s="513"/>
      <c r="F55" s="513"/>
      <c r="G55" s="513"/>
      <c r="H55" s="513"/>
      <c r="I55" s="513"/>
      <c r="J55" s="513"/>
      <c r="K55" s="513"/>
      <c r="L55" s="510"/>
      <c r="M55" s="510"/>
      <c r="N55" s="513"/>
      <c r="O55" s="513"/>
      <c r="P55" s="553"/>
      <c r="Q55" s="513"/>
      <c r="R55" s="513"/>
      <c r="S55" s="513"/>
    </row>
    <row r="56" spans="1:19" x14ac:dyDescent="0.25">
      <c r="A56" s="513"/>
      <c r="B56" s="513"/>
      <c r="C56" s="513"/>
      <c r="D56" s="513"/>
      <c r="E56" s="513"/>
      <c r="F56" s="513"/>
      <c r="G56" s="513"/>
      <c r="H56" s="513"/>
      <c r="I56" s="513"/>
      <c r="J56" s="513"/>
      <c r="K56" s="513"/>
      <c r="L56" s="527"/>
      <c r="M56" s="527"/>
      <c r="N56" s="513"/>
      <c r="O56" s="513"/>
      <c r="P56" s="553"/>
      <c r="Q56" s="513"/>
      <c r="R56" s="513"/>
      <c r="S56" s="513"/>
    </row>
    <row r="57" spans="1:19" x14ac:dyDescent="0.25">
      <c r="A57" s="513"/>
      <c r="B57" s="513"/>
      <c r="C57" s="513"/>
      <c r="D57" s="513"/>
      <c r="E57" s="513"/>
      <c r="F57" s="513"/>
      <c r="G57" s="513"/>
      <c r="H57" s="513"/>
      <c r="I57" s="513"/>
      <c r="J57" s="513"/>
      <c r="K57" s="513"/>
      <c r="L57" s="527"/>
      <c r="M57" s="527"/>
      <c r="N57" s="513"/>
      <c r="O57" s="513"/>
      <c r="P57" s="553"/>
      <c r="Q57" s="513"/>
      <c r="R57" s="513"/>
      <c r="S57" s="513"/>
    </row>
    <row r="58" spans="1:19" x14ac:dyDescent="0.25">
      <c r="A58" s="513"/>
      <c r="B58" s="513"/>
      <c r="C58" s="513"/>
      <c r="D58" s="513"/>
      <c r="E58" s="513"/>
      <c r="F58" s="513"/>
      <c r="G58" s="513"/>
      <c r="H58" s="513"/>
      <c r="I58" s="513"/>
      <c r="J58" s="513"/>
      <c r="K58" s="513"/>
      <c r="L58" s="527"/>
      <c r="M58" s="527"/>
      <c r="N58" s="513"/>
      <c r="O58" s="513"/>
      <c r="P58" s="554"/>
      <c r="Q58" s="513"/>
      <c r="R58" s="513"/>
      <c r="S58" s="513"/>
    </row>
    <row r="59" spans="1:19" x14ac:dyDescent="0.25">
      <c r="A59" s="513"/>
      <c r="B59" s="513"/>
      <c r="C59" s="513"/>
      <c r="D59" s="513"/>
      <c r="E59" s="513"/>
      <c r="F59" s="513"/>
      <c r="G59" s="513"/>
      <c r="H59" s="513"/>
      <c r="I59" s="513"/>
      <c r="J59" s="513"/>
      <c r="K59" s="513"/>
      <c r="L59" s="527"/>
      <c r="M59" s="527"/>
      <c r="N59" s="513"/>
      <c r="O59" s="513"/>
      <c r="P59" s="554"/>
      <c r="Q59" s="513"/>
      <c r="R59" s="513"/>
      <c r="S59" s="513"/>
    </row>
    <row r="60" spans="1:19" x14ac:dyDescent="0.25">
      <c r="A60" s="513"/>
      <c r="B60" s="513"/>
      <c r="C60" s="513"/>
      <c r="D60" s="513"/>
      <c r="E60" s="513"/>
      <c r="F60" s="513"/>
      <c r="G60" s="513"/>
      <c r="H60" s="513"/>
      <c r="I60" s="513"/>
      <c r="J60" s="513"/>
      <c r="K60" s="513"/>
      <c r="L60" s="527"/>
      <c r="M60" s="527"/>
      <c r="N60" s="513"/>
      <c r="O60" s="513"/>
      <c r="P60" s="554"/>
      <c r="Q60" s="513"/>
      <c r="R60" s="513"/>
      <c r="S60" s="513"/>
    </row>
    <row r="61" spans="1:19" x14ac:dyDescent="0.25">
      <c r="A61" s="513"/>
      <c r="B61" s="513"/>
      <c r="C61" s="513"/>
      <c r="D61" s="513"/>
      <c r="E61" s="513"/>
      <c r="F61" s="513"/>
      <c r="G61" s="513"/>
      <c r="H61" s="513"/>
      <c r="I61" s="513"/>
      <c r="J61" s="513"/>
      <c r="K61" s="513"/>
      <c r="L61" s="527"/>
      <c r="M61" s="527"/>
      <c r="N61" s="513"/>
      <c r="O61" s="513"/>
      <c r="P61" s="554"/>
      <c r="Q61" s="513"/>
      <c r="R61" s="513"/>
      <c r="S61" s="513"/>
    </row>
    <row r="62" spans="1:19" x14ac:dyDescent="0.25">
      <c r="A62" s="513"/>
      <c r="B62" s="513"/>
      <c r="C62" s="513"/>
      <c r="D62" s="513"/>
      <c r="E62" s="513"/>
      <c r="F62" s="513"/>
      <c r="G62" s="513"/>
      <c r="H62" s="513"/>
      <c r="I62" s="513"/>
      <c r="J62" s="513"/>
      <c r="K62" s="513"/>
      <c r="L62" s="513"/>
      <c r="M62" s="513"/>
      <c r="N62" s="513"/>
      <c r="O62" s="513"/>
      <c r="P62" s="554"/>
      <c r="Q62" s="513"/>
      <c r="R62" s="513"/>
      <c r="S62" s="513"/>
    </row>
    <row r="63" spans="1:19" x14ac:dyDescent="0.25">
      <c r="A63" s="513"/>
      <c r="B63" s="513"/>
      <c r="C63" s="513"/>
      <c r="D63" s="513"/>
      <c r="E63" s="513"/>
      <c r="F63" s="513"/>
      <c r="G63" s="513"/>
      <c r="H63" s="513"/>
      <c r="I63" s="513"/>
      <c r="J63" s="513"/>
      <c r="K63" s="513"/>
      <c r="L63" s="513"/>
      <c r="M63" s="513"/>
      <c r="N63" s="513"/>
      <c r="O63" s="513"/>
      <c r="P63" s="554"/>
      <c r="Q63" s="513"/>
      <c r="R63" s="513"/>
      <c r="S63" s="513"/>
    </row>
    <row r="64" spans="1:19" x14ac:dyDescent="0.25">
      <c r="C64" s="513"/>
      <c r="D64" s="513"/>
      <c r="E64" s="513"/>
      <c r="F64" s="513"/>
      <c r="G64" s="513"/>
      <c r="H64" s="513"/>
      <c r="I64" s="513"/>
      <c r="J64" s="513"/>
      <c r="K64" s="513"/>
      <c r="L64" s="513"/>
      <c r="M64" s="513"/>
      <c r="N64" s="513"/>
      <c r="O64" s="513"/>
      <c r="P64" s="554"/>
      <c r="Q64" s="513"/>
      <c r="R64" s="513"/>
      <c r="S64" s="513"/>
    </row>
    <row r="65" spans="1:19" x14ac:dyDescent="0.25">
      <c r="C65" s="513"/>
      <c r="D65" s="513"/>
      <c r="E65" s="513"/>
      <c r="F65" s="513"/>
      <c r="G65" s="513"/>
      <c r="H65" s="513"/>
      <c r="I65" s="513"/>
      <c r="J65" s="513"/>
      <c r="K65" s="513"/>
      <c r="L65" s="513"/>
      <c r="M65" s="513"/>
      <c r="N65" s="513"/>
      <c r="O65" s="513"/>
      <c r="P65" s="554"/>
      <c r="Q65" s="513"/>
      <c r="R65" s="513"/>
      <c r="S65" s="513"/>
    </row>
    <row r="66" spans="1:19" x14ac:dyDescent="0.25">
      <c r="C66" s="513"/>
      <c r="D66" s="513"/>
      <c r="E66" s="513"/>
      <c r="F66" s="513"/>
      <c r="G66" s="513"/>
      <c r="H66" s="513"/>
      <c r="I66" s="513"/>
      <c r="J66" s="513"/>
      <c r="K66" s="513"/>
      <c r="L66" s="513"/>
      <c r="M66" s="513"/>
      <c r="N66" s="513"/>
      <c r="O66" s="513"/>
      <c r="P66" s="554"/>
      <c r="Q66" s="513"/>
      <c r="R66" s="513"/>
      <c r="S66" s="513"/>
    </row>
    <row r="67" spans="1:19" x14ac:dyDescent="0.25">
      <c r="C67" s="513"/>
      <c r="D67" s="513"/>
      <c r="E67" s="513"/>
      <c r="F67" s="513"/>
      <c r="G67" s="513"/>
      <c r="H67" s="513"/>
      <c r="I67" s="513"/>
      <c r="J67" s="513"/>
      <c r="K67" s="513"/>
      <c r="L67" s="513"/>
      <c r="M67" s="513"/>
      <c r="N67" s="513"/>
      <c r="O67" s="513"/>
      <c r="P67" s="554"/>
      <c r="Q67" s="513"/>
      <c r="R67" s="513"/>
      <c r="S67" s="513"/>
    </row>
    <row r="68" spans="1:19" x14ac:dyDescent="0.25">
      <c r="C68" s="513"/>
      <c r="D68" s="513"/>
      <c r="E68" s="513"/>
      <c r="F68" s="513"/>
      <c r="G68" s="513"/>
      <c r="H68" s="513"/>
      <c r="I68" s="513"/>
      <c r="J68" s="513"/>
      <c r="K68" s="513"/>
      <c r="L68" s="513"/>
      <c r="M68" s="513"/>
      <c r="N68" s="513"/>
      <c r="O68" s="513"/>
      <c r="P68" s="554"/>
      <c r="Q68" s="513"/>
      <c r="R68" s="513"/>
      <c r="S68" s="513"/>
    </row>
    <row r="69" spans="1:19" x14ac:dyDescent="0.25">
      <c r="A69" s="484"/>
      <c r="B69" s="484"/>
      <c r="C69" s="555"/>
      <c r="D69" s="555"/>
      <c r="E69" s="555"/>
      <c r="F69" s="555"/>
      <c r="G69" s="555"/>
      <c r="H69" s="555"/>
      <c r="I69" s="555"/>
      <c r="J69" s="555"/>
      <c r="K69" s="555"/>
      <c r="L69" s="555"/>
      <c r="M69" s="555"/>
      <c r="N69" s="555"/>
      <c r="O69" s="555"/>
      <c r="P69" s="556"/>
      <c r="Q69" s="555"/>
      <c r="R69" s="555"/>
      <c r="S69" s="513"/>
    </row>
    <row r="70" spans="1:19" x14ac:dyDescent="0.25">
      <c r="A70" s="484"/>
      <c r="B70" s="484"/>
      <c r="C70" s="555"/>
      <c r="D70" s="555"/>
      <c r="E70" s="555"/>
      <c r="F70" s="555"/>
      <c r="G70" s="555"/>
      <c r="H70" s="555"/>
      <c r="I70" s="555"/>
      <c r="J70" s="555"/>
      <c r="K70" s="555"/>
      <c r="L70" s="555"/>
      <c r="M70" s="555"/>
      <c r="N70" s="555"/>
      <c r="O70" s="555"/>
      <c r="P70" s="556"/>
      <c r="Q70" s="555"/>
      <c r="R70" s="555"/>
      <c r="S70" s="513"/>
    </row>
    <row r="71" spans="1:19" x14ac:dyDescent="0.25">
      <c r="A71" s="484"/>
      <c r="B71" s="484"/>
      <c r="C71" s="555"/>
      <c r="D71" s="555"/>
      <c r="E71" s="555"/>
      <c r="F71" s="555"/>
      <c r="G71" s="555"/>
      <c r="H71" s="555"/>
      <c r="I71" s="555"/>
      <c r="J71" s="555"/>
      <c r="K71" s="555"/>
      <c r="L71" s="555"/>
      <c r="M71" s="555"/>
      <c r="N71" s="555"/>
      <c r="O71" s="555"/>
      <c r="P71" s="556"/>
      <c r="Q71" s="555"/>
      <c r="R71" s="555"/>
      <c r="S71" s="513"/>
    </row>
    <row r="72" spans="1:19" x14ac:dyDescent="0.25">
      <c r="A72" s="484"/>
      <c r="B72" s="484"/>
      <c r="C72" s="555"/>
      <c r="D72" s="555"/>
      <c r="E72" s="555"/>
      <c r="F72" s="555"/>
      <c r="G72" s="555"/>
      <c r="H72" s="555"/>
      <c r="I72" s="555"/>
      <c r="J72" s="555"/>
      <c r="K72" s="555"/>
      <c r="L72" s="555"/>
      <c r="M72" s="555"/>
      <c r="N72" s="555"/>
      <c r="O72" s="555"/>
      <c r="P72" s="556"/>
      <c r="Q72" s="555"/>
      <c r="R72" s="555"/>
      <c r="S72" s="513"/>
    </row>
    <row r="73" spans="1:19" x14ac:dyDescent="0.25">
      <c r="A73" s="484"/>
      <c r="B73" s="484"/>
      <c r="C73" s="555"/>
      <c r="D73" s="555"/>
      <c r="E73" s="555"/>
      <c r="F73" s="555"/>
      <c r="G73" s="555"/>
      <c r="H73" s="555"/>
      <c r="I73" s="555"/>
      <c r="J73" s="555"/>
      <c r="K73" s="555"/>
      <c r="L73" s="555"/>
      <c r="M73" s="555"/>
      <c r="N73" s="555"/>
      <c r="O73" s="555"/>
      <c r="P73" s="556"/>
      <c r="Q73" s="555"/>
      <c r="R73" s="555"/>
      <c r="S73" s="513"/>
    </row>
    <row r="74" spans="1:19" x14ac:dyDescent="0.25">
      <c r="A74" s="484"/>
      <c r="B74" s="484"/>
      <c r="C74" s="555"/>
      <c r="D74" s="555"/>
      <c r="E74" s="555"/>
      <c r="F74" s="555"/>
      <c r="G74" s="555"/>
      <c r="H74" s="555"/>
      <c r="I74" s="555"/>
      <c r="J74" s="555"/>
      <c r="K74" s="555"/>
      <c r="L74" s="555"/>
      <c r="M74" s="555"/>
      <c r="N74" s="555"/>
      <c r="O74" s="555"/>
      <c r="P74" s="556"/>
      <c r="Q74" s="555"/>
      <c r="R74" s="555"/>
      <c r="S74" s="513"/>
    </row>
    <row r="75" spans="1:19" x14ac:dyDescent="0.25">
      <c r="A75" s="484"/>
      <c r="B75" s="484"/>
      <c r="C75" s="555"/>
      <c r="D75" s="555"/>
      <c r="E75" s="555"/>
      <c r="F75" s="555"/>
      <c r="G75" s="555"/>
      <c r="H75" s="555"/>
      <c r="I75" s="555"/>
      <c r="J75" s="555"/>
      <c r="K75" s="555"/>
      <c r="L75" s="555"/>
      <c r="M75" s="555"/>
      <c r="N75" s="555"/>
      <c r="O75" s="555"/>
      <c r="P75" s="556"/>
      <c r="Q75" s="555"/>
      <c r="R75" s="555"/>
      <c r="S75" s="513"/>
    </row>
    <row r="76" spans="1:19" x14ac:dyDescent="0.25">
      <c r="A76" s="484"/>
      <c r="B76" s="484"/>
      <c r="C76" s="484"/>
      <c r="D76" s="484"/>
      <c r="E76" s="484"/>
      <c r="F76" s="484"/>
      <c r="G76" s="484"/>
      <c r="H76" s="484"/>
      <c r="I76" s="484"/>
      <c r="J76" s="484"/>
      <c r="K76" s="484"/>
      <c r="L76" s="484"/>
      <c r="M76" s="484"/>
      <c r="N76" s="484"/>
      <c r="O76" s="484"/>
      <c r="P76" s="557"/>
      <c r="Q76" s="484"/>
      <c r="R76" s="484"/>
      <c r="S76" s="513"/>
    </row>
    <row r="77" spans="1:19" x14ac:dyDescent="0.25">
      <c r="A77" s="484"/>
      <c r="B77" s="484"/>
      <c r="C77" s="484"/>
      <c r="D77" s="484"/>
      <c r="E77" s="484"/>
      <c r="F77" s="484"/>
      <c r="G77" s="484"/>
      <c r="H77" s="484"/>
      <c r="I77" s="484"/>
      <c r="J77" s="484"/>
      <c r="K77" s="484"/>
      <c r="L77" s="484"/>
      <c r="M77" s="484"/>
      <c r="N77" s="484"/>
      <c r="O77" s="484"/>
      <c r="P77" s="557"/>
      <c r="Q77" s="484"/>
      <c r="R77" s="484"/>
      <c r="S77" s="513"/>
    </row>
    <row r="78" spans="1:19" x14ac:dyDescent="0.25">
      <c r="A78" s="484"/>
      <c r="B78" s="484"/>
      <c r="C78" s="484"/>
      <c r="D78" s="484"/>
      <c r="E78" s="484"/>
      <c r="F78" s="484"/>
      <c r="G78" s="484"/>
      <c r="H78" s="484"/>
      <c r="I78" s="484"/>
      <c r="J78" s="484"/>
      <c r="K78" s="484"/>
      <c r="L78" s="484"/>
      <c r="M78" s="484"/>
      <c r="N78" s="484"/>
      <c r="O78" s="484"/>
      <c r="P78" s="557"/>
      <c r="Q78" s="484"/>
      <c r="R78" s="484"/>
      <c r="S78" s="513"/>
    </row>
    <row r="79" spans="1:19" x14ac:dyDescent="0.25">
      <c r="A79" s="484"/>
      <c r="B79" s="484"/>
      <c r="C79" s="484"/>
      <c r="D79" s="484"/>
      <c r="E79" s="484"/>
      <c r="F79" s="484"/>
      <c r="G79" s="484"/>
      <c r="H79" s="484"/>
      <c r="I79" s="484"/>
      <c r="J79" s="484"/>
      <c r="K79" s="484"/>
      <c r="L79" s="484"/>
      <c r="M79" s="484"/>
      <c r="N79" s="484"/>
      <c r="O79" s="484"/>
      <c r="P79" s="557"/>
      <c r="Q79" s="484"/>
      <c r="R79" s="484"/>
      <c r="S79" s="513"/>
    </row>
    <row r="80" spans="1:19" x14ac:dyDescent="0.25">
      <c r="A80" s="484"/>
      <c r="B80" s="484"/>
      <c r="C80" s="484"/>
      <c r="D80" s="484"/>
      <c r="E80" s="484"/>
      <c r="F80" s="484"/>
      <c r="G80" s="484"/>
      <c r="H80" s="484"/>
      <c r="I80" s="484"/>
      <c r="J80" s="484"/>
      <c r="K80" s="484"/>
      <c r="L80" s="484"/>
      <c r="M80" s="484"/>
      <c r="N80" s="484"/>
      <c r="O80" s="484"/>
      <c r="P80" s="557"/>
      <c r="Q80" s="484"/>
      <c r="R80" s="484"/>
    </row>
    <row r="81" spans="1:18" x14ac:dyDescent="0.25">
      <c r="A81" s="484"/>
      <c r="B81" s="484"/>
      <c r="C81" s="484"/>
      <c r="D81" s="484"/>
      <c r="E81" s="484"/>
      <c r="F81" s="484"/>
      <c r="G81" s="484"/>
      <c r="H81" s="484"/>
      <c r="I81" s="484"/>
      <c r="J81" s="484"/>
      <c r="K81" s="484"/>
      <c r="L81" s="484"/>
      <c r="M81" s="484"/>
      <c r="N81" s="484"/>
      <c r="O81" s="484"/>
      <c r="P81" s="557"/>
      <c r="Q81" s="484"/>
      <c r="R81" s="484"/>
    </row>
    <row r="82" spans="1:18" x14ac:dyDescent="0.25">
      <c r="A82" s="484"/>
      <c r="B82" s="484"/>
      <c r="C82" s="484"/>
      <c r="D82" s="484"/>
      <c r="E82" s="484"/>
      <c r="F82" s="484"/>
      <c r="G82" s="484"/>
      <c r="H82" s="484"/>
      <c r="I82" s="484"/>
      <c r="J82" s="484"/>
      <c r="K82" s="484"/>
      <c r="L82" s="484"/>
      <c r="M82" s="484"/>
      <c r="N82" s="484"/>
      <c r="O82" s="484"/>
      <c r="P82" s="557"/>
      <c r="Q82" s="484"/>
      <c r="R82" s="484"/>
    </row>
    <row r="83" spans="1:18" x14ac:dyDescent="0.25">
      <c r="A83" s="484"/>
      <c r="B83" s="484"/>
      <c r="C83" s="484"/>
      <c r="D83" s="484"/>
      <c r="E83" s="484"/>
      <c r="F83" s="484"/>
      <c r="G83" s="484"/>
      <c r="H83" s="484"/>
      <c r="I83" s="484"/>
      <c r="J83" s="484"/>
      <c r="K83" s="484"/>
      <c r="L83" s="484"/>
      <c r="M83" s="484"/>
      <c r="N83" s="484"/>
      <c r="O83" s="484"/>
      <c r="P83" s="557"/>
      <c r="Q83" s="484"/>
      <c r="R83" s="484"/>
    </row>
    <row r="84" spans="1:18" x14ac:dyDescent="0.25">
      <c r="A84" s="484"/>
      <c r="B84" s="484"/>
      <c r="C84" s="484"/>
      <c r="D84" s="484"/>
      <c r="E84" s="484"/>
      <c r="F84" s="484"/>
      <c r="G84" s="484"/>
      <c r="H84" s="484"/>
      <c r="I84" s="484"/>
      <c r="J84" s="484"/>
      <c r="K84" s="484"/>
      <c r="L84" s="484"/>
      <c r="M84" s="484"/>
      <c r="N84" s="484"/>
      <c r="O84" s="484"/>
      <c r="P84" s="557"/>
      <c r="Q84" s="484"/>
      <c r="R84" s="484"/>
    </row>
    <row r="85" spans="1:18" x14ac:dyDescent="0.25">
      <c r="A85" s="484"/>
      <c r="B85" s="484"/>
      <c r="C85" s="484"/>
      <c r="D85" s="484"/>
      <c r="E85" s="484"/>
      <c r="F85" s="484"/>
      <c r="G85" s="484"/>
      <c r="H85" s="484"/>
      <c r="I85" s="484"/>
      <c r="J85" s="484"/>
      <c r="K85" s="484"/>
      <c r="L85" s="484"/>
      <c r="M85" s="484"/>
      <c r="N85" s="484"/>
      <c r="O85" s="484"/>
      <c r="P85" s="557"/>
      <c r="Q85" s="484"/>
      <c r="R85" s="484"/>
    </row>
    <row r="86" spans="1:18" x14ac:dyDescent="0.25">
      <c r="A86" s="484"/>
      <c r="B86" s="484"/>
      <c r="C86" s="484"/>
      <c r="D86" s="484"/>
      <c r="E86" s="484"/>
      <c r="F86" s="484"/>
      <c r="G86" s="484"/>
      <c r="H86" s="484"/>
      <c r="I86" s="484"/>
      <c r="J86" s="484"/>
      <c r="K86" s="484"/>
      <c r="L86" s="484"/>
      <c r="M86" s="484"/>
      <c r="N86" s="484"/>
      <c r="O86" s="484"/>
      <c r="P86" s="557"/>
      <c r="Q86" s="484"/>
      <c r="R86" s="484"/>
    </row>
    <row r="87" spans="1:18" x14ac:dyDescent="0.25">
      <c r="A87" s="484"/>
      <c r="B87" s="484"/>
      <c r="C87" s="484"/>
      <c r="D87" s="484"/>
      <c r="E87" s="484"/>
      <c r="F87" s="484"/>
      <c r="G87" s="484"/>
      <c r="H87" s="484"/>
      <c r="I87" s="484"/>
      <c r="J87" s="484"/>
      <c r="K87" s="484"/>
      <c r="L87" s="484"/>
      <c r="M87" s="484"/>
      <c r="N87" s="484"/>
      <c r="O87" s="484"/>
      <c r="P87" s="557"/>
      <c r="Q87" s="484"/>
      <c r="R87" s="484"/>
    </row>
    <row r="88" spans="1:18" x14ac:dyDescent="0.25">
      <c r="A88" s="484"/>
      <c r="B88" s="484"/>
      <c r="C88" s="484"/>
      <c r="D88" s="484"/>
      <c r="E88" s="484"/>
      <c r="F88" s="484"/>
      <c r="G88" s="484"/>
      <c r="H88" s="484"/>
      <c r="I88" s="484"/>
      <c r="J88" s="484"/>
      <c r="K88" s="484"/>
      <c r="L88" s="484"/>
      <c r="M88" s="484"/>
      <c r="N88" s="484"/>
      <c r="O88" s="484"/>
      <c r="P88" s="557"/>
      <c r="Q88" s="484"/>
      <c r="R88" s="484"/>
    </row>
    <row r="89" spans="1:18" x14ac:dyDescent="0.25">
      <c r="A89" s="484"/>
      <c r="B89" s="484"/>
      <c r="C89" s="484"/>
      <c r="D89" s="484"/>
      <c r="E89" s="484"/>
      <c r="F89" s="484"/>
      <c r="G89" s="484"/>
      <c r="H89" s="484"/>
      <c r="I89" s="484"/>
      <c r="J89" s="484"/>
      <c r="K89" s="484"/>
      <c r="L89" s="484"/>
      <c r="M89" s="484"/>
      <c r="N89" s="484"/>
      <c r="O89" s="484"/>
      <c r="P89" s="557"/>
      <c r="Q89" s="484"/>
      <c r="R89" s="484"/>
    </row>
    <row r="90" spans="1:18" x14ac:dyDescent="0.25">
      <c r="A90" s="484"/>
      <c r="B90" s="484"/>
      <c r="C90" s="484"/>
      <c r="D90" s="484"/>
      <c r="E90" s="484"/>
      <c r="F90" s="484"/>
      <c r="G90" s="484"/>
      <c r="H90" s="484"/>
      <c r="I90" s="484"/>
      <c r="J90" s="484"/>
      <c r="K90" s="484"/>
      <c r="L90" s="484"/>
      <c r="M90" s="484"/>
      <c r="N90" s="484"/>
      <c r="O90" s="484"/>
      <c r="P90" s="557"/>
      <c r="Q90" s="484"/>
      <c r="R90" s="484"/>
    </row>
    <row r="91" spans="1:18" x14ac:dyDescent="0.25">
      <c r="A91" s="558"/>
      <c r="B91" s="558"/>
      <c r="C91" s="484"/>
      <c r="D91" s="484"/>
      <c r="E91" s="484"/>
      <c r="F91" s="484"/>
      <c r="G91" s="484"/>
      <c r="H91" s="484"/>
      <c r="I91" s="484"/>
      <c r="J91" s="484"/>
      <c r="K91" s="484"/>
      <c r="L91" s="484"/>
      <c r="M91" s="484"/>
      <c r="N91" s="484"/>
      <c r="O91" s="484"/>
      <c r="P91" s="557"/>
      <c r="Q91" s="484"/>
      <c r="R91" s="484"/>
    </row>
    <row r="92" spans="1:18" x14ac:dyDescent="0.25">
      <c r="A92" s="484"/>
      <c r="B92" s="484"/>
      <c r="C92" s="484"/>
      <c r="D92" s="484"/>
      <c r="E92" s="484"/>
      <c r="F92" s="484"/>
      <c r="G92" s="484"/>
      <c r="H92" s="484"/>
      <c r="I92" s="484"/>
      <c r="J92" s="484"/>
      <c r="K92" s="484"/>
      <c r="L92" s="484"/>
      <c r="M92" s="484"/>
      <c r="N92" s="484"/>
      <c r="O92" s="484"/>
      <c r="P92" s="557"/>
      <c r="Q92" s="484"/>
      <c r="R92" s="484"/>
    </row>
    <row r="93" spans="1:18" x14ac:dyDescent="0.25">
      <c r="A93" s="484"/>
      <c r="B93" s="484"/>
      <c r="C93" s="484"/>
      <c r="D93" s="484"/>
      <c r="E93" s="484"/>
      <c r="F93" s="484"/>
      <c r="G93" s="484"/>
      <c r="H93" s="484"/>
      <c r="I93" s="484"/>
      <c r="J93" s="484"/>
      <c r="K93" s="484"/>
      <c r="L93" s="484"/>
      <c r="M93" s="484"/>
      <c r="N93" s="484"/>
      <c r="O93" s="484"/>
      <c r="P93" s="557"/>
      <c r="Q93" s="484"/>
      <c r="R93" s="484"/>
    </row>
    <row r="94" spans="1:18" x14ac:dyDescent="0.25">
      <c r="A94" s="484"/>
      <c r="B94" s="484"/>
      <c r="C94" s="484"/>
      <c r="D94" s="484"/>
      <c r="E94" s="484"/>
      <c r="F94" s="484"/>
      <c r="G94" s="484"/>
      <c r="H94" s="484"/>
      <c r="I94" s="484"/>
      <c r="J94" s="484"/>
      <c r="K94" s="484"/>
      <c r="L94" s="484"/>
      <c r="M94" s="484"/>
      <c r="N94" s="484"/>
      <c r="O94" s="484"/>
      <c r="P94" s="557"/>
      <c r="Q94" s="484"/>
      <c r="R94" s="484"/>
    </row>
    <row r="95" spans="1:18" x14ac:dyDescent="0.25">
      <c r="A95" s="484"/>
      <c r="B95" s="484"/>
      <c r="C95" s="484"/>
      <c r="D95" s="484"/>
      <c r="E95" s="484"/>
      <c r="F95" s="484"/>
      <c r="G95" s="484"/>
      <c r="H95" s="484"/>
      <c r="I95" s="484"/>
      <c r="J95" s="484"/>
      <c r="K95" s="484"/>
      <c r="L95" s="484"/>
      <c r="M95" s="484"/>
      <c r="N95" s="484"/>
      <c r="O95" s="484"/>
      <c r="P95" s="557"/>
      <c r="Q95" s="484"/>
      <c r="R95" s="484"/>
    </row>
    <row r="96" spans="1:18" x14ac:dyDescent="0.25">
      <c r="A96" s="484"/>
      <c r="B96" s="484"/>
      <c r="C96" s="484"/>
      <c r="D96" s="484"/>
      <c r="E96" s="484"/>
      <c r="F96" s="484"/>
      <c r="G96" s="484"/>
      <c r="H96" s="484"/>
      <c r="I96" s="484"/>
      <c r="J96" s="484"/>
      <c r="K96" s="484"/>
      <c r="L96" s="484"/>
      <c r="M96" s="484"/>
      <c r="N96" s="484"/>
      <c r="O96" s="484"/>
      <c r="P96" s="557"/>
      <c r="Q96" s="484"/>
      <c r="R96" s="484"/>
    </row>
    <row r="97" spans="1:18" x14ac:dyDescent="0.25">
      <c r="A97" s="484"/>
      <c r="B97" s="484"/>
      <c r="C97" s="484"/>
      <c r="D97" s="484"/>
      <c r="E97" s="484"/>
      <c r="F97" s="484"/>
      <c r="G97" s="484"/>
      <c r="H97" s="484"/>
      <c r="I97" s="484"/>
      <c r="J97" s="484"/>
      <c r="K97" s="484"/>
      <c r="L97" s="484"/>
      <c r="M97" s="484"/>
      <c r="N97" s="484"/>
      <c r="O97" s="484"/>
      <c r="P97" s="557"/>
      <c r="Q97" s="484"/>
      <c r="R97" s="484"/>
    </row>
    <row r="98" spans="1:18" x14ac:dyDescent="0.25">
      <c r="A98" s="484"/>
      <c r="B98" s="484"/>
      <c r="C98" s="484"/>
      <c r="D98" s="484"/>
      <c r="E98" s="484"/>
      <c r="F98" s="484"/>
      <c r="G98" s="484"/>
      <c r="H98" s="484"/>
      <c r="I98" s="484"/>
      <c r="J98" s="484"/>
      <c r="K98" s="484"/>
      <c r="L98" s="484"/>
      <c r="M98" s="484"/>
      <c r="N98" s="484"/>
      <c r="O98" s="484"/>
      <c r="P98" s="557"/>
      <c r="Q98" s="484"/>
      <c r="R98" s="484"/>
    </row>
    <row r="99" spans="1:18" x14ac:dyDescent="0.25">
      <c r="A99" s="484"/>
      <c r="B99" s="484"/>
      <c r="C99" s="484"/>
      <c r="D99" s="484"/>
      <c r="E99" s="484"/>
      <c r="F99" s="484"/>
      <c r="G99" s="484"/>
      <c r="H99" s="484"/>
      <c r="I99" s="484"/>
      <c r="J99" s="484"/>
      <c r="K99" s="484"/>
      <c r="L99" s="484"/>
      <c r="M99" s="484"/>
      <c r="N99" s="484"/>
      <c r="O99" s="484"/>
      <c r="P99" s="557"/>
      <c r="Q99" s="484"/>
      <c r="R99" s="484"/>
    </row>
    <row r="100" spans="1:18" x14ac:dyDescent="0.25">
      <c r="A100" s="484"/>
      <c r="B100" s="484"/>
      <c r="C100" s="484"/>
      <c r="D100" s="484"/>
      <c r="E100" s="484"/>
      <c r="F100" s="484"/>
      <c r="G100" s="484"/>
      <c r="H100" s="484"/>
      <c r="I100" s="484"/>
      <c r="J100" s="484"/>
      <c r="K100" s="484"/>
      <c r="L100" s="484"/>
      <c r="M100" s="484"/>
      <c r="N100" s="484"/>
      <c r="O100" s="484"/>
      <c r="P100" s="557"/>
      <c r="Q100" s="484"/>
      <c r="R100" s="484"/>
    </row>
    <row r="101" spans="1:18" x14ac:dyDescent="0.25">
      <c r="A101" s="484"/>
      <c r="B101" s="484"/>
      <c r="C101" s="484"/>
      <c r="D101" s="484"/>
      <c r="E101" s="484"/>
      <c r="F101" s="484"/>
      <c r="G101" s="484"/>
      <c r="H101" s="484"/>
      <c r="I101" s="484"/>
      <c r="J101" s="484"/>
      <c r="K101" s="484"/>
      <c r="L101" s="484"/>
      <c r="M101" s="484"/>
      <c r="N101" s="484"/>
      <c r="O101" s="484"/>
      <c r="P101" s="557"/>
      <c r="Q101" s="484"/>
      <c r="R101" s="484"/>
    </row>
    <row r="102" spans="1:18" x14ac:dyDescent="0.25">
      <c r="A102" s="484"/>
      <c r="B102" s="484"/>
      <c r="C102" s="484"/>
      <c r="D102" s="484"/>
      <c r="E102" s="484"/>
      <c r="F102" s="484"/>
      <c r="G102" s="484"/>
      <c r="H102" s="484"/>
      <c r="I102" s="484"/>
      <c r="J102" s="484"/>
      <c r="K102" s="484"/>
      <c r="L102" s="484"/>
      <c r="M102" s="484"/>
      <c r="N102" s="484"/>
      <c r="O102" s="484"/>
      <c r="P102" s="557"/>
      <c r="Q102" s="484"/>
      <c r="R102" s="484"/>
    </row>
    <row r="103" spans="1:18" x14ac:dyDescent="0.25">
      <c r="A103" s="484"/>
      <c r="B103" s="484"/>
      <c r="C103" s="558"/>
      <c r="D103" s="558"/>
      <c r="E103" s="558"/>
      <c r="F103" s="558"/>
      <c r="G103" s="558"/>
      <c r="H103" s="558"/>
      <c r="I103" s="558"/>
      <c r="J103" s="558"/>
      <c r="K103" s="484"/>
      <c r="L103" s="484"/>
      <c r="M103" s="484"/>
      <c r="N103" s="484"/>
      <c r="O103" s="484"/>
      <c r="P103" s="557"/>
      <c r="Q103" s="484"/>
      <c r="R103" s="484"/>
    </row>
    <row r="104" spans="1:18" x14ac:dyDescent="0.25">
      <c r="A104" s="484"/>
      <c r="B104" s="484"/>
      <c r="C104" s="484"/>
      <c r="D104" s="484"/>
      <c r="E104" s="484"/>
      <c r="F104" s="484"/>
      <c r="G104" s="484"/>
      <c r="H104" s="484"/>
      <c r="I104" s="484"/>
      <c r="J104" s="484"/>
      <c r="K104" s="484"/>
      <c r="L104" s="484"/>
      <c r="M104" s="484"/>
      <c r="N104" s="484"/>
      <c r="O104" s="484"/>
      <c r="P104" s="484"/>
      <c r="Q104" s="484"/>
      <c r="R104" s="484"/>
    </row>
    <row r="105" spans="1:18" x14ac:dyDescent="0.25">
      <c r="A105" s="484"/>
      <c r="B105" s="484"/>
      <c r="C105" s="484"/>
      <c r="D105" s="484"/>
      <c r="E105" s="484"/>
      <c r="F105" s="484"/>
      <c r="G105" s="484"/>
      <c r="H105" s="484"/>
      <c r="I105" s="484"/>
      <c r="J105" s="484"/>
      <c r="K105" s="484"/>
      <c r="L105" s="484"/>
      <c r="M105" s="484"/>
      <c r="N105" s="484"/>
      <c r="O105" s="484"/>
      <c r="P105" s="484"/>
      <c r="Q105" s="484"/>
      <c r="R105" s="484"/>
    </row>
    <row r="106" spans="1:18" x14ac:dyDescent="0.25">
      <c r="A106" s="484"/>
      <c r="B106" s="484"/>
      <c r="C106" s="484"/>
      <c r="D106" s="484"/>
      <c r="E106" s="484"/>
      <c r="F106" s="484"/>
      <c r="G106" s="484"/>
      <c r="H106" s="484"/>
      <c r="I106" s="484"/>
      <c r="J106" s="484"/>
      <c r="K106" s="484"/>
      <c r="L106" s="484"/>
      <c r="M106" s="484"/>
      <c r="N106" s="484"/>
      <c r="O106" s="484"/>
      <c r="P106" s="484"/>
      <c r="Q106" s="484"/>
      <c r="R106" s="484"/>
    </row>
    <row r="107" spans="1:18" x14ac:dyDescent="0.25">
      <c r="A107" s="484"/>
      <c r="B107" s="484"/>
      <c r="C107" s="484"/>
      <c r="D107" s="484"/>
      <c r="E107" s="484"/>
      <c r="F107" s="484"/>
      <c r="G107" s="484"/>
      <c r="H107" s="484"/>
      <c r="I107" s="484"/>
      <c r="J107" s="484"/>
      <c r="K107" s="484"/>
      <c r="L107" s="484"/>
      <c r="M107" s="484"/>
      <c r="N107" s="484"/>
      <c r="O107" s="484"/>
      <c r="P107" s="484"/>
      <c r="Q107" s="484"/>
      <c r="R107" s="484"/>
    </row>
    <row r="108" spans="1:18" x14ac:dyDescent="0.25">
      <c r="A108" s="484"/>
      <c r="B108" s="484"/>
      <c r="C108" s="484"/>
      <c r="D108" s="484"/>
      <c r="E108" s="484"/>
      <c r="F108" s="484"/>
      <c r="G108" s="484"/>
      <c r="H108" s="484"/>
      <c r="I108" s="484"/>
      <c r="J108" s="484"/>
      <c r="K108" s="484"/>
      <c r="L108" s="484"/>
      <c r="M108" s="484"/>
      <c r="N108" s="484"/>
      <c r="O108" s="484"/>
      <c r="P108" s="484"/>
      <c r="Q108" s="484"/>
      <c r="R108" s="484"/>
    </row>
    <row r="109" spans="1:18" x14ac:dyDescent="0.25">
      <c r="A109" s="484"/>
      <c r="B109" s="484"/>
      <c r="C109" s="484"/>
      <c r="D109" s="484"/>
      <c r="E109" s="484"/>
      <c r="F109" s="484"/>
      <c r="G109" s="484"/>
      <c r="H109" s="484"/>
      <c r="I109" s="484"/>
      <c r="J109" s="484"/>
      <c r="K109" s="484"/>
      <c r="L109" s="484"/>
      <c r="M109" s="484"/>
      <c r="N109" s="484"/>
      <c r="O109" s="484"/>
      <c r="P109" s="484"/>
      <c r="Q109" s="484"/>
      <c r="R109" s="484"/>
    </row>
    <row r="110" spans="1:18" x14ac:dyDescent="0.25">
      <c r="A110" s="484"/>
      <c r="B110" s="484"/>
      <c r="C110" s="484"/>
      <c r="D110" s="484"/>
      <c r="E110" s="484"/>
      <c r="F110" s="484"/>
      <c r="G110" s="484"/>
      <c r="H110" s="484"/>
      <c r="I110" s="484"/>
      <c r="J110" s="484"/>
      <c r="K110" s="484"/>
      <c r="L110" s="484"/>
      <c r="M110" s="484"/>
      <c r="N110" s="484"/>
      <c r="O110" s="484"/>
      <c r="P110" s="484"/>
      <c r="Q110" s="484"/>
      <c r="R110" s="484"/>
    </row>
    <row r="111" spans="1:18" x14ac:dyDescent="0.25">
      <c r="A111" s="484"/>
      <c r="B111" s="484"/>
      <c r="C111" s="484"/>
      <c r="D111" s="484"/>
      <c r="E111" s="484"/>
      <c r="F111" s="484"/>
      <c r="G111" s="484"/>
      <c r="H111" s="484"/>
      <c r="I111" s="484"/>
      <c r="J111" s="484"/>
      <c r="K111" s="484"/>
      <c r="L111" s="484"/>
      <c r="M111" s="484"/>
      <c r="N111" s="484"/>
      <c r="O111" s="484"/>
      <c r="P111" s="484"/>
      <c r="Q111" s="484"/>
      <c r="R111" s="484"/>
    </row>
    <row r="112" spans="1:18" x14ac:dyDescent="0.25">
      <c r="A112" s="484"/>
      <c r="B112" s="484"/>
      <c r="C112" s="484"/>
      <c r="D112" s="484"/>
      <c r="E112" s="484"/>
      <c r="F112" s="484"/>
      <c r="G112" s="484"/>
      <c r="H112" s="484"/>
      <c r="I112" s="484"/>
      <c r="J112" s="484"/>
      <c r="K112" s="484"/>
      <c r="L112" s="484"/>
      <c r="M112" s="484"/>
      <c r="N112" s="484"/>
      <c r="O112" s="484"/>
      <c r="P112" s="484"/>
      <c r="Q112" s="484"/>
      <c r="R112" s="484"/>
    </row>
    <row r="113" spans="1:18" x14ac:dyDescent="0.25">
      <c r="A113" s="484"/>
      <c r="B113" s="484"/>
      <c r="C113" s="484"/>
      <c r="D113" s="484"/>
      <c r="E113" s="484"/>
      <c r="F113" s="484"/>
      <c r="G113" s="484"/>
      <c r="H113" s="484"/>
      <c r="I113" s="484"/>
      <c r="J113" s="484"/>
      <c r="K113" s="484"/>
      <c r="L113" s="484"/>
      <c r="M113" s="484"/>
      <c r="N113" s="484"/>
      <c r="O113" s="484"/>
      <c r="P113" s="484"/>
      <c r="Q113" s="484"/>
      <c r="R113" s="484"/>
    </row>
    <row r="114" spans="1:18" x14ac:dyDescent="0.25">
      <c r="A114" s="484"/>
      <c r="B114" s="484"/>
      <c r="C114" s="484"/>
      <c r="D114" s="484"/>
      <c r="E114" s="484"/>
      <c r="F114" s="484"/>
      <c r="G114" s="484"/>
      <c r="H114" s="484"/>
      <c r="I114" s="484"/>
      <c r="J114" s="484"/>
      <c r="K114" s="484"/>
      <c r="L114" s="484"/>
      <c r="M114" s="484"/>
      <c r="N114" s="484"/>
      <c r="O114" s="484"/>
      <c r="P114" s="484"/>
      <c r="Q114" s="484"/>
      <c r="R114" s="484"/>
    </row>
    <row r="115" spans="1:18" x14ac:dyDescent="0.25">
      <c r="A115" s="484"/>
      <c r="B115" s="484"/>
      <c r="C115" s="484"/>
      <c r="D115" s="484"/>
      <c r="E115" s="484"/>
      <c r="F115" s="484"/>
      <c r="G115" s="484"/>
      <c r="H115" s="484"/>
      <c r="I115" s="484"/>
      <c r="J115" s="484"/>
      <c r="K115" s="484"/>
      <c r="L115" s="484"/>
      <c r="M115" s="484"/>
      <c r="N115" s="484"/>
      <c r="O115" s="484"/>
      <c r="P115" s="484"/>
      <c r="Q115" s="484"/>
      <c r="R115" s="484"/>
    </row>
    <row r="116" spans="1:18" x14ac:dyDescent="0.25">
      <c r="A116" s="484"/>
      <c r="B116" s="484"/>
      <c r="C116" s="484"/>
      <c r="D116" s="484"/>
      <c r="E116" s="484"/>
      <c r="F116" s="484"/>
      <c r="G116" s="484"/>
      <c r="H116" s="484"/>
      <c r="I116" s="484"/>
      <c r="J116" s="484"/>
      <c r="K116" s="484"/>
      <c r="L116" s="484"/>
      <c r="M116" s="484"/>
      <c r="N116" s="484"/>
      <c r="O116" s="484"/>
      <c r="P116" s="484"/>
      <c r="Q116" s="484"/>
      <c r="R116" s="484"/>
    </row>
    <row r="117" spans="1:18" x14ac:dyDescent="0.25">
      <c r="A117" s="484"/>
      <c r="B117" s="484"/>
      <c r="C117" s="484"/>
      <c r="D117" s="484"/>
      <c r="E117" s="484"/>
      <c r="F117" s="484"/>
      <c r="G117" s="484"/>
      <c r="H117" s="484"/>
      <c r="I117" s="484"/>
      <c r="J117" s="484"/>
      <c r="K117" s="484"/>
      <c r="L117" s="484"/>
      <c r="M117" s="484"/>
      <c r="N117" s="484"/>
      <c r="O117" s="484"/>
      <c r="P117" s="484"/>
      <c r="Q117" s="484"/>
      <c r="R117" s="484"/>
    </row>
    <row r="118" spans="1:18" x14ac:dyDescent="0.25">
      <c r="A118" s="484"/>
      <c r="B118" s="484"/>
      <c r="C118" s="484"/>
      <c r="D118" s="484"/>
      <c r="E118" s="484"/>
      <c r="F118" s="484"/>
      <c r="G118" s="484"/>
      <c r="H118" s="484"/>
      <c r="I118" s="484"/>
      <c r="J118" s="484"/>
      <c r="K118" s="484"/>
      <c r="L118" s="484"/>
      <c r="M118" s="484"/>
      <c r="N118" s="484"/>
      <c r="O118" s="484"/>
      <c r="P118" s="484"/>
      <c r="Q118" s="484"/>
      <c r="R118" s="484"/>
    </row>
    <row r="119" spans="1:18" x14ac:dyDescent="0.25">
      <c r="A119" s="484"/>
      <c r="B119" s="484"/>
      <c r="C119" s="484"/>
      <c r="D119" s="484"/>
      <c r="E119" s="484"/>
      <c r="F119" s="484"/>
      <c r="G119" s="484"/>
      <c r="H119" s="484"/>
      <c r="I119" s="484"/>
      <c r="J119" s="484"/>
      <c r="K119" s="484"/>
      <c r="L119" s="484"/>
      <c r="M119" s="484"/>
      <c r="N119" s="484"/>
      <c r="O119" s="484"/>
      <c r="P119" s="484"/>
      <c r="Q119" s="484"/>
      <c r="R119" s="484"/>
    </row>
    <row r="120" spans="1:18" x14ac:dyDescent="0.25">
      <c r="A120" s="484"/>
      <c r="B120" s="484"/>
      <c r="C120" s="484"/>
      <c r="D120" s="484"/>
      <c r="E120" s="484"/>
      <c r="F120" s="484"/>
      <c r="G120" s="484"/>
      <c r="H120" s="484"/>
      <c r="I120" s="484"/>
      <c r="J120" s="484"/>
      <c r="K120" s="484"/>
      <c r="L120" s="484"/>
      <c r="M120" s="484"/>
      <c r="N120" s="484"/>
      <c r="O120" s="484"/>
      <c r="P120" s="484"/>
      <c r="Q120" s="484"/>
      <c r="R120" s="484"/>
    </row>
    <row r="121" spans="1:18" x14ac:dyDescent="0.25">
      <c r="A121" s="484"/>
      <c r="B121" s="484"/>
      <c r="C121" s="484"/>
      <c r="D121" s="484"/>
      <c r="E121" s="484"/>
      <c r="F121" s="484"/>
      <c r="G121" s="484"/>
      <c r="H121" s="484"/>
      <c r="I121" s="484"/>
      <c r="J121" s="484"/>
      <c r="K121" s="484"/>
      <c r="L121" s="484"/>
      <c r="M121" s="484"/>
      <c r="N121" s="484"/>
      <c r="O121" s="484"/>
      <c r="P121" s="484"/>
      <c r="Q121" s="484"/>
      <c r="R121" s="484"/>
    </row>
    <row r="122" spans="1:18" x14ac:dyDescent="0.25">
      <c r="A122" s="484"/>
      <c r="B122" s="484"/>
      <c r="C122" s="484"/>
      <c r="D122" s="484"/>
      <c r="E122" s="484"/>
      <c r="F122" s="484"/>
      <c r="G122" s="484"/>
      <c r="H122" s="484"/>
      <c r="I122" s="484"/>
      <c r="J122" s="484"/>
      <c r="K122" s="484"/>
      <c r="L122" s="484"/>
      <c r="M122" s="484"/>
      <c r="N122" s="484"/>
      <c r="O122" s="484"/>
      <c r="P122" s="484"/>
      <c r="Q122" s="484"/>
      <c r="R122" s="484"/>
    </row>
    <row r="123" spans="1:18" x14ac:dyDescent="0.25">
      <c r="A123" s="484"/>
      <c r="B123" s="484"/>
      <c r="C123" s="484"/>
      <c r="D123" s="484"/>
      <c r="E123" s="484"/>
      <c r="F123" s="484"/>
      <c r="G123" s="484"/>
      <c r="H123" s="484"/>
      <c r="I123" s="484"/>
      <c r="J123" s="484"/>
      <c r="K123" s="484"/>
      <c r="L123" s="484"/>
      <c r="M123" s="484"/>
      <c r="N123" s="484"/>
      <c r="O123" s="484"/>
      <c r="P123" s="484"/>
      <c r="Q123" s="484"/>
      <c r="R123" s="484"/>
    </row>
    <row r="124" spans="1:18" x14ac:dyDescent="0.25">
      <c r="A124" s="484"/>
      <c r="B124" s="484"/>
      <c r="C124" s="484"/>
      <c r="D124" s="484"/>
      <c r="E124" s="484"/>
      <c r="F124" s="484"/>
      <c r="G124" s="484"/>
      <c r="H124" s="484"/>
      <c r="I124" s="484"/>
      <c r="J124" s="484"/>
      <c r="K124" s="484"/>
      <c r="L124" s="484"/>
      <c r="M124" s="484"/>
      <c r="N124" s="484"/>
      <c r="O124" s="484"/>
      <c r="P124" s="484"/>
      <c r="Q124" s="484"/>
      <c r="R124" s="484"/>
    </row>
    <row r="125" spans="1:18" x14ac:dyDescent="0.25">
      <c r="A125" s="484"/>
      <c r="B125" s="484"/>
      <c r="C125" s="484"/>
      <c r="D125" s="484"/>
      <c r="E125" s="484"/>
      <c r="F125" s="484"/>
      <c r="G125" s="484"/>
      <c r="H125" s="484"/>
      <c r="I125" s="484"/>
      <c r="J125" s="484"/>
      <c r="K125" s="484"/>
      <c r="L125" s="484"/>
      <c r="M125" s="484"/>
      <c r="N125" s="484"/>
      <c r="O125" s="484"/>
      <c r="P125" s="484"/>
      <c r="Q125" s="484"/>
      <c r="R125" s="484"/>
    </row>
    <row r="126" spans="1:18" x14ac:dyDescent="0.25">
      <c r="A126" s="484"/>
      <c r="B126" s="484"/>
      <c r="C126" s="484"/>
      <c r="D126" s="484"/>
      <c r="E126" s="484"/>
      <c r="F126" s="484"/>
      <c r="G126" s="484"/>
      <c r="H126" s="484"/>
      <c r="I126" s="484"/>
      <c r="J126" s="484"/>
      <c r="K126" s="484"/>
      <c r="L126" s="484"/>
      <c r="M126" s="484"/>
      <c r="N126" s="484"/>
      <c r="O126" s="484"/>
      <c r="P126" s="484"/>
      <c r="Q126" s="484"/>
      <c r="R126" s="484"/>
    </row>
    <row r="127" spans="1:18" x14ac:dyDescent="0.25">
      <c r="A127" s="484"/>
      <c r="B127" s="484"/>
      <c r="C127" s="484"/>
      <c r="D127" s="484"/>
      <c r="E127" s="484"/>
      <c r="F127" s="484"/>
      <c r="G127" s="484"/>
      <c r="H127" s="484"/>
      <c r="I127" s="484"/>
      <c r="J127" s="484"/>
      <c r="K127" s="484"/>
      <c r="L127" s="484"/>
      <c r="M127" s="484"/>
      <c r="N127" s="484"/>
      <c r="O127" s="484"/>
      <c r="P127" s="484"/>
      <c r="Q127" s="484"/>
      <c r="R127" s="484"/>
    </row>
    <row r="128" spans="1:18" x14ac:dyDescent="0.25">
      <c r="A128" s="484"/>
      <c r="B128" s="484"/>
      <c r="C128" s="484"/>
      <c r="D128" s="484"/>
      <c r="E128" s="484"/>
      <c r="F128" s="484"/>
      <c r="G128" s="484"/>
      <c r="H128" s="484"/>
      <c r="I128" s="484"/>
      <c r="J128" s="484"/>
      <c r="K128" s="484"/>
      <c r="L128" s="484"/>
      <c r="M128" s="484"/>
      <c r="N128" s="484"/>
      <c r="O128" s="484"/>
      <c r="P128" s="484"/>
      <c r="Q128" s="484"/>
      <c r="R128" s="484"/>
    </row>
    <row r="129" spans="1:18" x14ac:dyDescent="0.25">
      <c r="A129" s="484"/>
      <c r="B129" s="484"/>
      <c r="C129" s="484"/>
      <c r="D129" s="484"/>
      <c r="E129" s="484"/>
      <c r="F129" s="484"/>
      <c r="G129" s="484"/>
      <c r="H129" s="484"/>
      <c r="I129" s="484"/>
      <c r="J129" s="484"/>
      <c r="K129" s="484"/>
      <c r="L129" s="484"/>
      <c r="M129" s="484"/>
      <c r="N129" s="484"/>
      <c r="O129" s="484"/>
      <c r="P129" s="484"/>
      <c r="Q129" s="484"/>
      <c r="R129" s="484"/>
    </row>
    <row r="130" spans="1:18" x14ac:dyDescent="0.25">
      <c r="A130" s="484"/>
      <c r="B130" s="484"/>
      <c r="C130" s="484"/>
      <c r="D130" s="484"/>
      <c r="E130" s="484"/>
      <c r="F130" s="484"/>
      <c r="G130" s="484"/>
      <c r="H130" s="484"/>
      <c r="I130" s="484"/>
      <c r="J130" s="484"/>
      <c r="K130" s="484"/>
      <c r="L130" s="484"/>
      <c r="M130" s="484"/>
      <c r="N130" s="484"/>
      <c r="O130" s="484"/>
      <c r="P130" s="484"/>
      <c r="Q130" s="484"/>
      <c r="R130" s="484"/>
    </row>
    <row r="131" spans="1:18" x14ac:dyDescent="0.25">
      <c r="A131" s="484"/>
      <c r="B131" s="484"/>
      <c r="C131" s="484"/>
      <c r="D131" s="484"/>
      <c r="E131" s="484"/>
      <c r="F131" s="484"/>
      <c r="G131" s="484"/>
      <c r="H131" s="484"/>
      <c r="I131" s="484"/>
      <c r="J131" s="484"/>
      <c r="K131" s="484"/>
      <c r="L131" s="484"/>
      <c r="M131" s="484"/>
      <c r="N131" s="484"/>
      <c r="O131" s="484"/>
      <c r="P131" s="484"/>
      <c r="Q131" s="484"/>
      <c r="R131" s="484"/>
    </row>
    <row r="132" spans="1:18" x14ac:dyDescent="0.25">
      <c r="A132" s="484"/>
      <c r="B132" s="484"/>
      <c r="C132" s="484"/>
      <c r="D132" s="484"/>
      <c r="E132" s="484"/>
      <c r="F132" s="484"/>
      <c r="G132" s="484"/>
      <c r="H132" s="484"/>
      <c r="I132" s="484"/>
      <c r="J132" s="484"/>
      <c r="K132" s="484"/>
      <c r="L132" s="484"/>
      <c r="M132" s="484"/>
      <c r="N132" s="484"/>
      <c r="O132" s="484"/>
      <c r="P132" s="484"/>
      <c r="Q132" s="484"/>
      <c r="R132" s="484"/>
    </row>
    <row r="133" spans="1:18" x14ac:dyDescent="0.25">
      <c r="A133" s="484"/>
      <c r="B133" s="484"/>
      <c r="C133" s="484"/>
      <c r="D133" s="484"/>
      <c r="E133" s="484"/>
      <c r="F133" s="484"/>
      <c r="G133" s="484"/>
      <c r="H133" s="484"/>
      <c r="I133" s="484"/>
      <c r="J133" s="484"/>
      <c r="K133" s="484"/>
      <c r="L133" s="484"/>
      <c r="M133" s="484"/>
      <c r="N133" s="484"/>
      <c r="O133" s="484"/>
      <c r="P133" s="484"/>
      <c r="Q133" s="484"/>
      <c r="R133" s="484"/>
    </row>
    <row r="134" spans="1:18" x14ac:dyDescent="0.25">
      <c r="A134" s="484"/>
      <c r="B134" s="484"/>
      <c r="C134" s="484"/>
      <c r="D134" s="484"/>
      <c r="E134" s="484"/>
      <c r="F134" s="484"/>
      <c r="G134" s="484"/>
      <c r="H134" s="484"/>
      <c r="I134" s="484"/>
      <c r="J134" s="484"/>
      <c r="K134" s="484"/>
      <c r="L134" s="484"/>
      <c r="M134" s="484"/>
      <c r="N134" s="484"/>
      <c r="O134" s="484"/>
      <c r="P134" s="484"/>
      <c r="Q134" s="484"/>
      <c r="R134" s="484"/>
    </row>
    <row r="135" spans="1:18" x14ac:dyDescent="0.25">
      <c r="A135" s="484"/>
      <c r="B135" s="484"/>
      <c r="C135" s="484"/>
      <c r="D135" s="484"/>
      <c r="E135" s="484"/>
      <c r="F135" s="484"/>
      <c r="G135" s="484"/>
      <c r="H135" s="484"/>
      <c r="I135" s="484"/>
      <c r="J135" s="484"/>
      <c r="K135" s="484"/>
      <c r="L135" s="484"/>
      <c r="M135" s="484"/>
      <c r="N135" s="484"/>
      <c r="O135" s="484"/>
      <c r="P135" s="484"/>
      <c r="Q135" s="484"/>
      <c r="R135" s="484"/>
    </row>
    <row r="136" spans="1:18" x14ac:dyDescent="0.25">
      <c r="A136" s="484"/>
      <c r="B136" s="484"/>
      <c r="C136" s="484"/>
      <c r="D136" s="484"/>
      <c r="E136" s="484"/>
      <c r="F136" s="484"/>
      <c r="G136" s="484"/>
      <c r="H136" s="484"/>
      <c r="I136" s="484"/>
      <c r="J136" s="484"/>
      <c r="K136" s="484"/>
      <c r="L136" s="484"/>
      <c r="M136" s="484"/>
      <c r="N136" s="484"/>
      <c r="O136" s="484"/>
      <c r="P136" s="484"/>
      <c r="Q136" s="484"/>
      <c r="R136" s="484"/>
    </row>
    <row r="137" spans="1:18" x14ac:dyDescent="0.25">
      <c r="A137" s="484"/>
      <c r="B137" s="484"/>
      <c r="C137" s="484"/>
      <c r="D137" s="484"/>
      <c r="E137" s="484"/>
      <c r="F137" s="484"/>
      <c r="G137" s="484"/>
      <c r="H137" s="484"/>
      <c r="I137" s="484"/>
      <c r="J137" s="484"/>
      <c r="K137" s="484"/>
      <c r="L137" s="484"/>
      <c r="M137" s="484"/>
      <c r="N137" s="484"/>
      <c r="O137" s="484"/>
      <c r="P137" s="484"/>
      <c r="Q137" s="484"/>
      <c r="R137" s="484"/>
    </row>
    <row r="138" spans="1:18" x14ac:dyDescent="0.25">
      <c r="A138" s="484"/>
      <c r="B138" s="484"/>
      <c r="C138" s="484"/>
      <c r="D138" s="484"/>
      <c r="E138" s="484"/>
      <c r="F138" s="484"/>
      <c r="G138" s="484"/>
      <c r="H138" s="484"/>
      <c r="I138" s="484"/>
      <c r="J138" s="484"/>
      <c r="K138" s="484"/>
      <c r="L138" s="484"/>
      <c r="M138" s="484"/>
      <c r="N138" s="484"/>
      <c r="O138" s="484"/>
      <c r="P138" s="484"/>
      <c r="Q138" s="484"/>
      <c r="R138" s="484"/>
    </row>
    <row r="139" spans="1:18" x14ac:dyDescent="0.25">
      <c r="A139" s="484"/>
      <c r="B139" s="484"/>
      <c r="C139" s="484"/>
      <c r="D139" s="484"/>
      <c r="E139" s="484"/>
      <c r="F139" s="484"/>
      <c r="G139" s="484"/>
      <c r="H139" s="484"/>
      <c r="I139" s="484"/>
      <c r="J139" s="484"/>
      <c r="K139" s="484"/>
      <c r="L139" s="484"/>
      <c r="M139" s="484"/>
      <c r="N139" s="484"/>
      <c r="O139" s="484"/>
      <c r="P139" s="484"/>
      <c r="Q139" s="484"/>
      <c r="R139" s="484"/>
    </row>
    <row r="140" spans="1:18" x14ac:dyDescent="0.25">
      <c r="A140" s="484"/>
      <c r="B140" s="484"/>
      <c r="C140" s="484"/>
      <c r="D140" s="484"/>
      <c r="E140" s="484"/>
      <c r="F140" s="484"/>
      <c r="G140" s="484"/>
      <c r="H140" s="484"/>
      <c r="I140" s="484"/>
      <c r="J140" s="484"/>
      <c r="K140" s="484"/>
      <c r="L140" s="484"/>
      <c r="M140" s="484"/>
      <c r="N140" s="484"/>
      <c r="O140" s="484"/>
      <c r="P140" s="484"/>
      <c r="Q140" s="484"/>
      <c r="R140" s="484"/>
    </row>
    <row r="141" spans="1:18" x14ac:dyDescent="0.25">
      <c r="A141" s="484"/>
      <c r="B141" s="484"/>
      <c r="C141" s="484"/>
      <c r="D141" s="484"/>
      <c r="E141" s="484"/>
      <c r="F141" s="484"/>
      <c r="G141" s="484"/>
      <c r="H141" s="484"/>
      <c r="I141" s="484"/>
      <c r="J141" s="484"/>
      <c r="K141" s="484"/>
      <c r="L141" s="484"/>
      <c r="M141" s="484"/>
      <c r="N141" s="484"/>
      <c r="O141" s="484"/>
      <c r="P141" s="484"/>
      <c r="Q141" s="484"/>
      <c r="R141" s="484"/>
    </row>
    <row r="142" spans="1:18" x14ac:dyDescent="0.25">
      <c r="A142" s="484"/>
      <c r="B142" s="484"/>
      <c r="C142" s="484"/>
      <c r="D142" s="484"/>
      <c r="E142" s="484"/>
      <c r="F142" s="484"/>
      <c r="G142" s="484"/>
      <c r="H142" s="484"/>
      <c r="I142" s="484"/>
      <c r="J142" s="484"/>
      <c r="K142" s="484"/>
      <c r="L142" s="484"/>
      <c r="M142" s="484"/>
      <c r="N142" s="484"/>
      <c r="O142" s="484"/>
      <c r="P142" s="484"/>
      <c r="Q142" s="484"/>
      <c r="R142" s="484"/>
    </row>
    <row r="143" spans="1:18" x14ac:dyDescent="0.25">
      <c r="A143" s="484"/>
      <c r="B143" s="484"/>
      <c r="C143" s="484"/>
      <c r="D143" s="484"/>
      <c r="E143" s="484"/>
      <c r="F143" s="484"/>
      <c r="G143" s="484"/>
      <c r="H143" s="484"/>
      <c r="I143" s="484"/>
      <c r="J143" s="484"/>
      <c r="K143" s="484"/>
      <c r="L143" s="484"/>
      <c r="M143" s="484"/>
      <c r="N143" s="484"/>
      <c r="O143" s="484"/>
      <c r="P143" s="484"/>
      <c r="Q143" s="484"/>
      <c r="R143" s="484"/>
    </row>
    <row r="144" spans="1:18" x14ac:dyDescent="0.25">
      <c r="A144" s="484"/>
      <c r="B144" s="484"/>
      <c r="C144" s="484"/>
      <c r="D144" s="484"/>
      <c r="E144" s="484"/>
      <c r="F144" s="484"/>
      <c r="G144" s="484"/>
      <c r="H144" s="484"/>
      <c r="I144" s="484"/>
      <c r="J144" s="484"/>
      <c r="K144" s="484"/>
      <c r="L144" s="484"/>
      <c r="M144" s="484"/>
      <c r="N144" s="484"/>
      <c r="O144" s="484"/>
      <c r="P144" s="484"/>
      <c r="Q144" s="484"/>
      <c r="R144" s="484"/>
    </row>
    <row r="145" spans="1:18" x14ac:dyDescent="0.25">
      <c r="A145" s="484"/>
      <c r="B145" s="484"/>
      <c r="C145" s="484"/>
      <c r="D145" s="484"/>
      <c r="E145" s="484"/>
      <c r="F145" s="484"/>
      <c r="G145" s="484"/>
      <c r="H145" s="484"/>
      <c r="I145" s="484"/>
      <c r="J145" s="484"/>
      <c r="K145" s="484"/>
      <c r="L145" s="484"/>
      <c r="M145" s="484"/>
      <c r="N145" s="484"/>
      <c r="O145" s="484"/>
      <c r="P145" s="484"/>
      <c r="Q145" s="484"/>
      <c r="R145" s="484"/>
    </row>
    <row r="146" spans="1:18" x14ac:dyDescent="0.25">
      <c r="A146" s="484"/>
      <c r="B146" s="484"/>
      <c r="C146" s="484"/>
      <c r="D146" s="484"/>
      <c r="E146" s="484"/>
      <c r="F146" s="484"/>
      <c r="G146" s="484"/>
      <c r="H146" s="484"/>
      <c r="I146" s="484"/>
      <c r="J146" s="484"/>
      <c r="K146" s="484"/>
      <c r="L146" s="484"/>
      <c r="M146" s="484"/>
      <c r="N146" s="484"/>
      <c r="O146" s="484"/>
      <c r="P146" s="484"/>
      <c r="Q146" s="484"/>
      <c r="R146" s="484"/>
    </row>
    <row r="147" spans="1:18" x14ac:dyDescent="0.25">
      <c r="A147" s="484"/>
      <c r="B147" s="484"/>
      <c r="C147" s="484"/>
      <c r="D147" s="484"/>
      <c r="E147" s="484"/>
      <c r="F147" s="484"/>
      <c r="G147" s="484"/>
      <c r="H147" s="484"/>
      <c r="I147" s="484"/>
      <c r="J147" s="484"/>
      <c r="K147" s="484"/>
      <c r="L147" s="484"/>
      <c r="M147" s="484"/>
      <c r="N147" s="484"/>
      <c r="O147" s="484"/>
      <c r="P147" s="484"/>
      <c r="Q147" s="484"/>
      <c r="R147" s="484"/>
    </row>
    <row r="148" spans="1:18" x14ac:dyDescent="0.25">
      <c r="A148" s="484"/>
      <c r="B148" s="484"/>
      <c r="C148" s="484"/>
      <c r="D148" s="484"/>
      <c r="E148" s="484"/>
      <c r="F148" s="484"/>
      <c r="G148" s="484"/>
      <c r="H148" s="484"/>
      <c r="I148" s="484"/>
      <c r="J148" s="484"/>
      <c r="K148" s="484"/>
      <c r="L148" s="484"/>
      <c r="M148" s="484"/>
      <c r="N148" s="484"/>
      <c r="O148" s="484"/>
      <c r="P148" s="484"/>
      <c r="Q148" s="484"/>
      <c r="R148" s="484"/>
    </row>
    <row r="149" spans="1:18" x14ac:dyDescent="0.25">
      <c r="A149" s="484"/>
      <c r="B149" s="484"/>
      <c r="C149" s="484"/>
      <c r="D149" s="484"/>
      <c r="E149" s="484"/>
      <c r="F149" s="484"/>
      <c r="G149" s="484"/>
      <c r="H149" s="484"/>
      <c r="I149" s="484"/>
      <c r="J149" s="484"/>
      <c r="K149" s="484"/>
      <c r="L149" s="484"/>
      <c r="M149" s="484"/>
      <c r="N149" s="484"/>
      <c r="O149" s="484"/>
      <c r="P149" s="484"/>
      <c r="Q149" s="484"/>
      <c r="R149" s="484"/>
    </row>
    <row r="150" spans="1:18" x14ac:dyDescent="0.25">
      <c r="A150" s="484"/>
      <c r="B150" s="484"/>
      <c r="C150" s="484"/>
      <c r="D150" s="484"/>
      <c r="E150" s="484"/>
      <c r="F150" s="484"/>
      <c r="G150" s="484"/>
      <c r="H150" s="484"/>
      <c r="I150" s="484"/>
      <c r="J150" s="484"/>
      <c r="K150" s="484"/>
      <c r="L150" s="484"/>
      <c r="M150" s="484"/>
      <c r="N150" s="484"/>
      <c r="O150" s="484"/>
      <c r="P150" s="484"/>
      <c r="Q150" s="484"/>
      <c r="R150" s="484"/>
    </row>
    <row r="151" spans="1:18" x14ac:dyDescent="0.25">
      <c r="A151" s="484"/>
      <c r="B151" s="484"/>
      <c r="C151" s="484"/>
      <c r="D151" s="484"/>
      <c r="E151" s="484"/>
      <c r="F151" s="484"/>
      <c r="G151" s="484"/>
      <c r="H151" s="484"/>
      <c r="I151" s="484"/>
      <c r="J151" s="484"/>
      <c r="K151" s="484"/>
      <c r="L151" s="484"/>
      <c r="M151" s="484"/>
      <c r="N151" s="484"/>
      <c r="O151" s="484"/>
      <c r="P151" s="484"/>
      <c r="Q151" s="484"/>
      <c r="R151" s="484"/>
    </row>
    <row r="152" spans="1:18" x14ac:dyDescent="0.25">
      <c r="A152" s="484"/>
      <c r="B152" s="484"/>
      <c r="C152" s="484"/>
      <c r="D152" s="484"/>
      <c r="E152" s="484"/>
      <c r="F152" s="484"/>
      <c r="G152" s="484"/>
      <c r="H152" s="484"/>
      <c r="I152" s="484"/>
      <c r="J152" s="484"/>
      <c r="K152" s="484"/>
      <c r="L152" s="484"/>
      <c r="M152" s="484"/>
      <c r="N152" s="484"/>
      <c r="O152" s="484"/>
      <c r="P152" s="484"/>
      <c r="Q152" s="484"/>
      <c r="R152" s="484"/>
    </row>
    <row r="153" spans="1:18" x14ac:dyDescent="0.25">
      <c r="A153" s="484"/>
      <c r="B153" s="484"/>
      <c r="C153" s="484"/>
      <c r="D153" s="484"/>
      <c r="E153" s="484"/>
      <c r="F153" s="484"/>
      <c r="G153" s="484"/>
      <c r="H153" s="484"/>
      <c r="I153" s="484"/>
      <c r="J153" s="484"/>
      <c r="K153" s="484"/>
      <c r="L153" s="484"/>
      <c r="M153" s="484"/>
      <c r="N153" s="484"/>
      <c r="O153" s="484"/>
      <c r="P153" s="484"/>
      <c r="Q153" s="484"/>
      <c r="R153" s="484"/>
    </row>
    <row r="154" spans="1:18" x14ac:dyDescent="0.25">
      <c r="A154" s="484"/>
      <c r="B154" s="484"/>
      <c r="C154" s="484"/>
      <c r="D154" s="484"/>
      <c r="E154" s="484"/>
      <c r="F154" s="484"/>
      <c r="G154" s="484"/>
      <c r="H154" s="484"/>
      <c r="I154" s="484"/>
      <c r="J154" s="484"/>
      <c r="K154" s="484"/>
      <c r="L154" s="484"/>
      <c r="M154" s="484"/>
      <c r="N154" s="484"/>
      <c r="O154" s="484"/>
      <c r="P154" s="484"/>
      <c r="Q154" s="484"/>
      <c r="R154" s="484"/>
    </row>
    <row r="155" spans="1:18" x14ac:dyDescent="0.25">
      <c r="A155" s="484"/>
      <c r="B155" s="484"/>
      <c r="C155" s="484"/>
      <c r="D155" s="484"/>
      <c r="E155" s="484"/>
      <c r="F155" s="484"/>
      <c r="G155" s="484"/>
      <c r="H155" s="484"/>
      <c r="I155" s="484"/>
      <c r="J155" s="484"/>
      <c r="K155" s="484"/>
      <c r="L155" s="484"/>
      <c r="M155" s="484"/>
      <c r="N155" s="484"/>
      <c r="O155" s="484"/>
      <c r="P155" s="484"/>
      <c r="Q155" s="484"/>
      <c r="R155" s="484"/>
    </row>
    <row r="156" spans="1:18" x14ac:dyDescent="0.25">
      <c r="A156" s="484"/>
      <c r="B156" s="484"/>
      <c r="C156" s="484"/>
      <c r="D156" s="484"/>
      <c r="E156" s="484"/>
      <c r="F156" s="484"/>
      <c r="G156" s="484"/>
      <c r="H156" s="484"/>
      <c r="I156" s="484"/>
      <c r="J156" s="484"/>
      <c r="K156" s="484"/>
      <c r="L156" s="484"/>
      <c r="M156" s="484"/>
      <c r="N156" s="484"/>
      <c r="O156" s="484"/>
      <c r="P156" s="484"/>
      <c r="Q156" s="484"/>
      <c r="R156" s="484"/>
    </row>
    <row r="157" spans="1:18" x14ac:dyDescent="0.25">
      <c r="A157" s="484"/>
      <c r="B157" s="484"/>
      <c r="C157" s="484"/>
      <c r="D157" s="484"/>
      <c r="E157" s="484"/>
      <c r="F157" s="484"/>
      <c r="G157" s="484"/>
      <c r="H157" s="484"/>
      <c r="I157" s="484"/>
      <c r="J157" s="484"/>
      <c r="K157" s="484"/>
      <c r="L157" s="484"/>
      <c r="M157" s="484"/>
      <c r="N157" s="484"/>
      <c r="O157" s="484"/>
      <c r="P157" s="484"/>
      <c r="Q157" s="484"/>
      <c r="R157" s="484"/>
    </row>
    <row r="158" spans="1:18" x14ac:dyDescent="0.25">
      <c r="A158" s="484"/>
      <c r="B158" s="484"/>
      <c r="C158" s="484"/>
      <c r="D158" s="484"/>
      <c r="E158" s="484"/>
      <c r="F158" s="484"/>
      <c r="G158" s="484"/>
      <c r="H158" s="484"/>
      <c r="I158" s="484"/>
      <c r="J158" s="484"/>
      <c r="K158" s="484"/>
      <c r="L158" s="484"/>
      <c r="M158" s="484"/>
      <c r="N158" s="484"/>
      <c r="O158" s="484"/>
      <c r="P158" s="484"/>
      <c r="Q158" s="484"/>
      <c r="R158" s="484"/>
    </row>
    <row r="159" spans="1:18" x14ac:dyDescent="0.25">
      <c r="A159" s="484"/>
      <c r="B159" s="484"/>
      <c r="C159" s="484"/>
      <c r="D159" s="484"/>
      <c r="E159" s="484"/>
      <c r="F159" s="484"/>
      <c r="G159" s="484"/>
      <c r="H159" s="484"/>
      <c r="I159" s="484"/>
      <c r="J159" s="484"/>
      <c r="K159" s="484"/>
      <c r="L159" s="484"/>
      <c r="M159" s="484"/>
      <c r="N159" s="484"/>
      <c r="O159" s="484"/>
      <c r="P159" s="484"/>
      <c r="Q159" s="484"/>
      <c r="R159" s="484"/>
    </row>
    <row r="160" spans="1:18" x14ac:dyDescent="0.25">
      <c r="A160" s="484"/>
      <c r="B160" s="484"/>
      <c r="C160" s="484"/>
      <c r="D160" s="484"/>
      <c r="E160" s="484"/>
      <c r="F160" s="484"/>
      <c r="G160" s="484"/>
      <c r="H160" s="484"/>
      <c r="I160" s="484"/>
      <c r="J160" s="484"/>
      <c r="K160" s="484"/>
      <c r="L160" s="484"/>
      <c r="M160" s="484"/>
      <c r="N160" s="484"/>
      <c r="O160" s="484"/>
      <c r="P160" s="484"/>
      <c r="Q160" s="484"/>
      <c r="R160" s="484"/>
    </row>
    <row r="161" spans="1:18" x14ac:dyDescent="0.25">
      <c r="A161" s="484"/>
      <c r="B161" s="484"/>
      <c r="C161" s="484"/>
      <c r="D161" s="484"/>
      <c r="E161" s="484"/>
      <c r="F161" s="484"/>
      <c r="G161" s="484"/>
      <c r="H161" s="484"/>
      <c r="I161" s="484"/>
      <c r="J161" s="484"/>
      <c r="K161" s="484"/>
      <c r="L161" s="484"/>
      <c r="M161" s="484"/>
      <c r="N161" s="484"/>
      <c r="O161" s="484"/>
      <c r="P161" s="484"/>
      <c r="Q161" s="484"/>
      <c r="R161" s="484"/>
    </row>
    <row r="162" spans="1:18" x14ac:dyDescent="0.25">
      <c r="A162" s="484"/>
      <c r="B162" s="484"/>
      <c r="C162" s="484"/>
      <c r="D162" s="484"/>
      <c r="E162" s="484"/>
      <c r="F162" s="484"/>
      <c r="G162" s="484"/>
      <c r="H162" s="484"/>
      <c r="I162" s="484"/>
      <c r="J162" s="484"/>
      <c r="K162" s="484"/>
      <c r="L162" s="484"/>
      <c r="M162" s="484"/>
      <c r="N162" s="484"/>
      <c r="O162" s="484"/>
      <c r="P162" s="484"/>
      <c r="Q162" s="484"/>
      <c r="R162" s="484"/>
    </row>
    <row r="163" spans="1:18" x14ac:dyDescent="0.25">
      <c r="A163" s="484"/>
      <c r="B163" s="484"/>
      <c r="C163" s="484"/>
      <c r="D163" s="484"/>
      <c r="E163" s="484"/>
      <c r="F163" s="484"/>
      <c r="G163" s="484"/>
      <c r="H163" s="484"/>
      <c r="I163" s="484"/>
      <c r="J163" s="484"/>
      <c r="K163" s="484"/>
      <c r="L163" s="484"/>
      <c r="M163" s="484"/>
      <c r="N163" s="484"/>
      <c r="O163" s="484"/>
      <c r="P163" s="484"/>
      <c r="Q163" s="484"/>
      <c r="R163" s="484"/>
    </row>
    <row r="164" spans="1:18" x14ac:dyDescent="0.25">
      <c r="A164" s="484"/>
      <c r="B164" s="484"/>
      <c r="C164" s="484"/>
      <c r="D164" s="484"/>
      <c r="E164" s="484"/>
      <c r="F164" s="484"/>
      <c r="G164" s="484"/>
      <c r="H164" s="484"/>
      <c r="I164" s="484"/>
      <c r="J164" s="484"/>
      <c r="K164" s="484"/>
      <c r="L164" s="484"/>
      <c r="M164" s="484"/>
      <c r="N164" s="484"/>
      <c r="O164" s="484"/>
      <c r="P164" s="484"/>
      <c r="Q164" s="484"/>
      <c r="R164" s="484"/>
    </row>
    <row r="165" spans="1:18" x14ac:dyDescent="0.25">
      <c r="A165" s="484"/>
      <c r="B165" s="484"/>
      <c r="C165" s="484"/>
      <c r="D165" s="484"/>
      <c r="E165" s="484"/>
      <c r="F165" s="484"/>
      <c r="G165" s="484"/>
      <c r="H165" s="484"/>
      <c r="I165" s="484"/>
      <c r="J165" s="484"/>
      <c r="K165" s="484"/>
      <c r="L165" s="484"/>
      <c r="M165" s="484"/>
      <c r="N165" s="484"/>
      <c r="O165" s="484"/>
      <c r="P165" s="484"/>
      <c r="Q165" s="484"/>
      <c r="R165" s="484"/>
    </row>
    <row r="166" spans="1:18" x14ac:dyDescent="0.25">
      <c r="A166" s="484"/>
      <c r="B166" s="484"/>
      <c r="C166" s="484"/>
      <c r="D166" s="484"/>
      <c r="E166" s="484"/>
      <c r="F166" s="484"/>
      <c r="G166" s="484"/>
      <c r="H166" s="484"/>
      <c r="I166" s="484"/>
      <c r="J166" s="484"/>
      <c r="K166" s="484"/>
      <c r="L166" s="484"/>
      <c r="M166" s="484"/>
      <c r="N166" s="484"/>
      <c r="O166" s="484"/>
      <c r="P166" s="484"/>
      <c r="Q166" s="484"/>
      <c r="R166" s="484"/>
    </row>
    <row r="167" spans="1:18" x14ac:dyDescent="0.25">
      <c r="A167" s="484"/>
      <c r="B167" s="484"/>
      <c r="C167" s="484"/>
      <c r="D167" s="484"/>
      <c r="E167" s="484"/>
      <c r="F167" s="484"/>
      <c r="G167" s="484"/>
      <c r="H167" s="484"/>
      <c r="I167" s="484"/>
      <c r="J167" s="484"/>
      <c r="K167" s="484"/>
      <c r="L167" s="484"/>
      <c r="M167" s="484"/>
      <c r="N167" s="484"/>
      <c r="O167" s="484"/>
      <c r="P167" s="484"/>
      <c r="Q167" s="484"/>
      <c r="R167" s="484"/>
    </row>
    <row r="168" spans="1:18" x14ac:dyDescent="0.25">
      <c r="A168" s="484"/>
      <c r="B168" s="484"/>
      <c r="C168" s="484"/>
      <c r="D168" s="484"/>
      <c r="E168" s="484"/>
      <c r="F168" s="484"/>
      <c r="G168" s="484"/>
      <c r="H168" s="484"/>
      <c r="I168" s="484"/>
      <c r="J168" s="484"/>
      <c r="K168" s="484"/>
      <c r="L168" s="484"/>
      <c r="M168" s="484"/>
      <c r="N168" s="484"/>
      <c r="O168" s="484"/>
      <c r="P168" s="484"/>
      <c r="Q168" s="484"/>
      <c r="R168" s="484"/>
    </row>
    <row r="169" spans="1:18" x14ac:dyDescent="0.25">
      <c r="A169" s="484"/>
      <c r="B169" s="484"/>
      <c r="C169" s="484"/>
      <c r="D169" s="484"/>
      <c r="E169" s="484"/>
      <c r="F169" s="484"/>
      <c r="G169" s="484"/>
      <c r="H169" s="484"/>
      <c r="I169" s="484"/>
      <c r="J169" s="484"/>
      <c r="K169" s="484"/>
      <c r="L169" s="484"/>
      <c r="M169" s="484"/>
      <c r="N169" s="484"/>
      <c r="O169" s="484"/>
      <c r="P169" s="484"/>
      <c r="Q169" s="484"/>
      <c r="R169" s="484"/>
    </row>
    <row r="170" spans="1:18" x14ac:dyDescent="0.25">
      <c r="A170" s="484"/>
      <c r="B170" s="484"/>
      <c r="C170" s="484"/>
      <c r="D170" s="484"/>
      <c r="E170" s="484"/>
      <c r="F170" s="484"/>
      <c r="G170" s="484"/>
      <c r="H170" s="484"/>
      <c r="I170" s="484"/>
      <c r="J170" s="484"/>
      <c r="K170" s="484"/>
      <c r="L170" s="484"/>
      <c r="M170" s="484"/>
      <c r="N170" s="484"/>
      <c r="O170" s="484"/>
      <c r="P170" s="484"/>
      <c r="Q170" s="484"/>
      <c r="R170" s="484"/>
    </row>
    <row r="171" spans="1:18" x14ac:dyDescent="0.25">
      <c r="A171" s="484"/>
      <c r="B171" s="484"/>
      <c r="C171" s="484"/>
      <c r="D171" s="484"/>
      <c r="E171" s="484"/>
      <c r="F171" s="484"/>
      <c r="G171" s="484"/>
      <c r="H171" s="484"/>
      <c r="I171" s="484"/>
      <c r="J171" s="484"/>
      <c r="K171" s="484"/>
      <c r="L171" s="484"/>
      <c r="M171" s="484"/>
      <c r="N171" s="484"/>
      <c r="O171" s="484"/>
      <c r="P171" s="484"/>
      <c r="Q171" s="484"/>
      <c r="R171" s="484"/>
    </row>
    <row r="172" spans="1:18" x14ac:dyDescent="0.25">
      <c r="A172" s="484"/>
      <c r="B172" s="484"/>
      <c r="C172" s="484"/>
      <c r="D172" s="484"/>
      <c r="E172" s="484"/>
      <c r="F172" s="484"/>
      <c r="G172" s="484"/>
      <c r="H172" s="484"/>
      <c r="I172" s="484"/>
      <c r="J172" s="484"/>
      <c r="K172" s="484"/>
      <c r="L172" s="484"/>
      <c r="M172" s="484"/>
      <c r="N172" s="484"/>
      <c r="O172" s="484"/>
      <c r="P172" s="484"/>
      <c r="Q172" s="484"/>
      <c r="R172" s="484"/>
    </row>
    <row r="173" spans="1:18" x14ac:dyDescent="0.25">
      <c r="A173" s="484"/>
      <c r="B173" s="484"/>
      <c r="C173" s="484"/>
      <c r="D173" s="484"/>
      <c r="E173" s="484"/>
      <c r="F173" s="484"/>
      <c r="G173" s="484"/>
      <c r="H173" s="484"/>
      <c r="I173" s="484"/>
      <c r="J173" s="484"/>
      <c r="K173" s="484"/>
      <c r="L173" s="484"/>
      <c r="M173" s="484"/>
      <c r="N173" s="484"/>
      <c r="O173" s="484"/>
      <c r="P173" s="484"/>
      <c r="Q173" s="484"/>
      <c r="R173" s="484"/>
    </row>
    <row r="174" spans="1:18" x14ac:dyDescent="0.25">
      <c r="A174" s="484"/>
      <c r="B174" s="484"/>
      <c r="C174" s="484"/>
      <c r="D174" s="484"/>
      <c r="E174" s="484"/>
      <c r="F174" s="484"/>
      <c r="G174" s="484"/>
      <c r="H174" s="484"/>
      <c r="I174" s="484"/>
      <c r="J174" s="484"/>
      <c r="K174" s="484"/>
      <c r="L174" s="484"/>
      <c r="M174" s="484"/>
      <c r="N174" s="484"/>
      <c r="O174" s="484"/>
      <c r="P174" s="484"/>
      <c r="Q174" s="484"/>
      <c r="R174" s="484"/>
    </row>
    <row r="175" spans="1:18" x14ac:dyDescent="0.25">
      <c r="A175" s="484"/>
      <c r="B175" s="484"/>
      <c r="C175" s="484"/>
      <c r="D175" s="484"/>
      <c r="E175" s="484"/>
      <c r="F175" s="484"/>
      <c r="G175" s="484"/>
      <c r="H175" s="484"/>
      <c r="I175" s="484"/>
      <c r="J175" s="484"/>
      <c r="K175" s="484"/>
      <c r="L175" s="484"/>
      <c r="M175" s="484"/>
      <c r="N175" s="484"/>
      <c r="O175" s="484"/>
      <c r="P175" s="484"/>
      <c r="Q175" s="484"/>
      <c r="R175" s="484"/>
    </row>
    <row r="176" spans="1:18" x14ac:dyDescent="0.25">
      <c r="A176" s="484"/>
      <c r="B176" s="484"/>
      <c r="C176" s="484"/>
      <c r="D176" s="484"/>
      <c r="E176" s="484"/>
      <c r="F176" s="484"/>
      <c r="G176" s="484"/>
      <c r="H176" s="484"/>
      <c r="I176" s="484"/>
      <c r="J176" s="484"/>
      <c r="K176" s="484"/>
      <c r="L176" s="484"/>
      <c r="M176" s="484"/>
      <c r="N176" s="484"/>
      <c r="O176" s="484"/>
      <c r="P176" s="484"/>
      <c r="Q176" s="484"/>
      <c r="R176" s="484"/>
    </row>
    <row r="177" spans="1:18" x14ac:dyDescent="0.25">
      <c r="A177" s="484"/>
      <c r="B177" s="484"/>
      <c r="C177" s="484"/>
      <c r="D177" s="484"/>
      <c r="E177" s="484"/>
      <c r="F177" s="484"/>
      <c r="G177" s="484"/>
      <c r="H177" s="484"/>
      <c r="I177" s="484"/>
      <c r="J177" s="484"/>
      <c r="K177" s="484"/>
      <c r="L177" s="484"/>
      <c r="M177" s="484"/>
      <c r="N177" s="484"/>
      <c r="O177" s="484"/>
      <c r="P177" s="484"/>
      <c r="Q177" s="484"/>
      <c r="R177" s="484"/>
    </row>
    <row r="178" spans="1:18" x14ac:dyDescent="0.25">
      <c r="A178" s="484"/>
      <c r="B178" s="484"/>
      <c r="C178" s="484"/>
      <c r="D178" s="484"/>
      <c r="E178" s="484"/>
      <c r="F178" s="484"/>
      <c r="G178" s="484"/>
      <c r="H178" s="484"/>
      <c r="I178" s="484"/>
      <c r="J178" s="484"/>
      <c r="K178" s="484"/>
      <c r="L178" s="484"/>
      <c r="M178" s="484"/>
      <c r="N178" s="484"/>
      <c r="O178" s="484"/>
      <c r="P178" s="484"/>
      <c r="Q178" s="484"/>
      <c r="R178" s="484"/>
    </row>
    <row r="179" spans="1:18" x14ac:dyDescent="0.25">
      <c r="A179" s="484"/>
      <c r="B179" s="484"/>
      <c r="C179" s="484"/>
      <c r="D179" s="484"/>
      <c r="E179" s="484"/>
      <c r="F179" s="484"/>
      <c r="G179" s="484"/>
      <c r="H179" s="484"/>
      <c r="I179" s="484"/>
      <c r="J179" s="484"/>
      <c r="K179" s="484"/>
      <c r="L179" s="484"/>
      <c r="M179" s="484"/>
      <c r="N179" s="484"/>
      <c r="O179" s="484"/>
      <c r="P179" s="484"/>
      <c r="Q179" s="484"/>
      <c r="R179" s="484"/>
    </row>
    <row r="180" spans="1:18" x14ac:dyDescent="0.25">
      <c r="A180" s="484"/>
      <c r="B180" s="484"/>
      <c r="C180" s="484"/>
      <c r="D180" s="484"/>
      <c r="E180" s="484"/>
      <c r="F180" s="484"/>
      <c r="G180" s="484"/>
      <c r="H180" s="484"/>
      <c r="I180" s="484"/>
      <c r="J180" s="484"/>
      <c r="K180" s="484"/>
      <c r="L180" s="484"/>
      <c r="M180" s="484"/>
      <c r="N180" s="484"/>
      <c r="O180" s="484"/>
      <c r="P180" s="484"/>
      <c r="Q180" s="484"/>
      <c r="R180" s="484"/>
    </row>
    <row r="181" spans="1:18" x14ac:dyDescent="0.25">
      <c r="A181" s="484"/>
      <c r="B181" s="484"/>
      <c r="C181" s="484"/>
      <c r="D181" s="484"/>
      <c r="E181" s="484"/>
      <c r="F181" s="484"/>
      <c r="G181" s="484"/>
      <c r="H181" s="484"/>
      <c r="I181" s="484"/>
      <c r="J181" s="484"/>
      <c r="K181" s="484"/>
      <c r="L181" s="484"/>
      <c r="M181" s="484"/>
      <c r="N181" s="484"/>
      <c r="O181" s="484"/>
      <c r="P181" s="484"/>
      <c r="Q181" s="484"/>
      <c r="R181" s="484"/>
    </row>
    <row r="182" spans="1:18" x14ac:dyDescent="0.25">
      <c r="A182" s="484"/>
      <c r="B182" s="484"/>
      <c r="C182" s="484"/>
      <c r="D182" s="484"/>
      <c r="E182" s="484"/>
      <c r="F182" s="484"/>
      <c r="G182" s="484"/>
      <c r="H182" s="484"/>
      <c r="I182" s="484"/>
      <c r="J182" s="484"/>
      <c r="K182" s="484"/>
      <c r="L182" s="484"/>
      <c r="M182" s="484"/>
      <c r="N182" s="484"/>
      <c r="O182" s="484"/>
      <c r="P182" s="484"/>
      <c r="Q182" s="484"/>
      <c r="R182" s="484"/>
    </row>
    <row r="183" spans="1:18" x14ac:dyDescent="0.25">
      <c r="A183" s="484"/>
      <c r="B183" s="484"/>
      <c r="C183" s="484"/>
      <c r="D183" s="484"/>
      <c r="E183" s="484"/>
      <c r="F183" s="484"/>
      <c r="G183" s="484"/>
      <c r="H183" s="484"/>
      <c r="I183" s="484"/>
      <c r="J183" s="484"/>
      <c r="K183" s="484"/>
      <c r="L183" s="484"/>
      <c r="M183" s="484"/>
      <c r="N183" s="484"/>
      <c r="O183" s="484"/>
      <c r="P183" s="484"/>
      <c r="Q183" s="484"/>
      <c r="R183" s="484"/>
    </row>
    <row r="184" spans="1:18" x14ac:dyDescent="0.25">
      <c r="A184" s="484"/>
      <c r="B184" s="484"/>
      <c r="C184" s="484"/>
      <c r="D184" s="484"/>
      <c r="E184" s="484"/>
      <c r="F184" s="484"/>
      <c r="G184" s="484"/>
      <c r="H184" s="484"/>
      <c r="I184" s="484"/>
      <c r="J184" s="484"/>
      <c r="K184" s="484"/>
      <c r="L184" s="484"/>
      <c r="M184" s="484"/>
      <c r="N184" s="484"/>
      <c r="O184" s="484"/>
      <c r="P184" s="484"/>
      <c r="Q184" s="484"/>
      <c r="R184" s="484"/>
    </row>
    <row r="185" spans="1:18" x14ac:dyDescent="0.25">
      <c r="A185" s="484"/>
      <c r="B185" s="484"/>
      <c r="C185" s="484"/>
      <c r="D185" s="484"/>
      <c r="E185" s="484"/>
      <c r="F185" s="484"/>
      <c r="G185" s="484"/>
      <c r="H185" s="484"/>
      <c r="I185" s="484"/>
      <c r="J185" s="484"/>
      <c r="K185" s="484"/>
      <c r="L185" s="484"/>
      <c r="M185" s="484"/>
      <c r="N185" s="484"/>
      <c r="O185" s="484"/>
      <c r="P185" s="484"/>
      <c r="Q185" s="484"/>
      <c r="R185" s="484"/>
    </row>
    <row r="186" spans="1:18" x14ac:dyDescent="0.25">
      <c r="A186" s="484"/>
      <c r="B186" s="484"/>
      <c r="C186" s="484"/>
      <c r="D186" s="484"/>
      <c r="E186" s="484"/>
      <c r="F186" s="484"/>
      <c r="G186" s="484"/>
      <c r="H186" s="484"/>
      <c r="I186" s="484"/>
      <c r="J186" s="484"/>
      <c r="K186" s="484"/>
      <c r="L186" s="484"/>
      <c r="M186" s="484"/>
      <c r="N186" s="484"/>
      <c r="O186" s="484"/>
      <c r="P186" s="484"/>
      <c r="Q186" s="484"/>
      <c r="R186" s="484"/>
    </row>
    <row r="187" spans="1:18" x14ac:dyDescent="0.25">
      <c r="A187" s="484"/>
      <c r="B187" s="484"/>
      <c r="C187" s="484"/>
      <c r="D187" s="484"/>
      <c r="E187" s="484"/>
      <c r="F187" s="484"/>
      <c r="G187" s="484"/>
      <c r="H187" s="484"/>
      <c r="I187" s="484"/>
      <c r="J187" s="484"/>
      <c r="K187" s="484"/>
      <c r="L187" s="484"/>
      <c r="M187" s="484"/>
      <c r="N187" s="484"/>
      <c r="O187" s="484"/>
      <c r="P187" s="484"/>
      <c r="Q187" s="484"/>
      <c r="R187" s="484"/>
    </row>
    <row r="188" spans="1:18" x14ac:dyDescent="0.25">
      <c r="A188" s="484"/>
      <c r="B188" s="484"/>
      <c r="C188" s="484"/>
      <c r="D188" s="484"/>
      <c r="E188" s="484"/>
      <c r="F188" s="484"/>
      <c r="G188" s="484"/>
      <c r="H188" s="484"/>
      <c r="I188" s="484"/>
      <c r="J188" s="484"/>
      <c r="K188" s="484"/>
      <c r="L188" s="484"/>
      <c r="M188" s="484"/>
      <c r="N188" s="484"/>
      <c r="O188" s="484"/>
      <c r="P188" s="484"/>
      <c r="Q188" s="484"/>
      <c r="R188" s="484"/>
    </row>
    <row r="189" spans="1:18" x14ac:dyDescent="0.25">
      <c r="A189" s="484"/>
      <c r="B189" s="484"/>
      <c r="C189" s="484"/>
      <c r="D189" s="484"/>
      <c r="E189" s="484"/>
      <c r="F189" s="484"/>
      <c r="G189" s="484"/>
      <c r="H189" s="484"/>
      <c r="I189" s="484"/>
      <c r="J189" s="484"/>
      <c r="K189" s="484"/>
      <c r="L189" s="484"/>
      <c r="M189" s="484"/>
      <c r="N189" s="484"/>
      <c r="O189" s="484"/>
      <c r="P189" s="484"/>
      <c r="Q189" s="484"/>
      <c r="R189" s="484"/>
    </row>
    <row r="190" spans="1:18" x14ac:dyDescent="0.25">
      <c r="A190" s="484"/>
      <c r="B190" s="484"/>
      <c r="C190" s="484"/>
      <c r="D190" s="484"/>
      <c r="E190" s="484"/>
      <c r="F190" s="484"/>
      <c r="G190" s="484"/>
      <c r="H190" s="484"/>
      <c r="I190" s="484"/>
      <c r="J190" s="484"/>
      <c r="K190" s="484"/>
      <c r="L190" s="484"/>
      <c r="M190" s="484"/>
      <c r="N190" s="484"/>
      <c r="O190" s="484"/>
      <c r="P190" s="484"/>
      <c r="Q190" s="484"/>
      <c r="R190" s="484"/>
    </row>
    <row r="191" spans="1:18" x14ac:dyDescent="0.25">
      <c r="A191" s="484"/>
      <c r="B191" s="484"/>
      <c r="C191" s="484"/>
      <c r="D191" s="484"/>
      <c r="E191" s="484"/>
      <c r="F191" s="484"/>
      <c r="G191" s="484"/>
      <c r="H191" s="484"/>
      <c r="I191" s="484"/>
      <c r="J191" s="484"/>
      <c r="K191" s="484"/>
      <c r="L191" s="484"/>
      <c r="M191" s="484"/>
      <c r="N191" s="484"/>
      <c r="O191" s="484"/>
      <c r="P191" s="484"/>
      <c r="Q191" s="484"/>
      <c r="R191" s="484"/>
    </row>
    <row r="192" spans="1:18" x14ac:dyDescent="0.25">
      <c r="A192" s="484"/>
      <c r="B192" s="484"/>
      <c r="C192" s="484"/>
      <c r="D192" s="484"/>
      <c r="E192" s="484"/>
      <c r="F192" s="484"/>
      <c r="G192" s="484"/>
      <c r="H192" s="484"/>
      <c r="I192" s="484"/>
      <c r="J192" s="484"/>
      <c r="K192" s="484"/>
      <c r="L192" s="484"/>
      <c r="M192" s="484"/>
      <c r="N192" s="484"/>
      <c r="O192" s="484"/>
      <c r="P192" s="484"/>
      <c r="Q192" s="484"/>
      <c r="R192" s="484"/>
    </row>
    <row r="193" spans="1:18" x14ac:dyDescent="0.25">
      <c r="A193" s="484"/>
      <c r="B193" s="484"/>
      <c r="C193" s="484"/>
      <c r="D193" s="484"/>
      <c r="E193" s="484"/>
      <c r="F193" s="484"/>
      <c r="G193" s="484"/>
      <c r="H193" s="484"/>
      <c r="I193" s="484"/>
      <c r="J193" s="484"/>
      <c r="K193" s="484"/>
      <c r="L193" s="484"/>
      <c r="M193" s="484"/>
      <c r="N193" s="484"/>
      <c r="O193" s="484"/>
      <c r="P193" s="484"/>
      <c r="Q193" s="484"/>
      <c r="R193" s="484"/>
    </row>
    <row r="194" spans="1:18" x14ac:dyDescent="0.25">
      <c r="A194" s="484"/>
      <c r="B194" s="484"/>
      <c r="C194" s="484"/>
      <c r="D194" s="484"/>
      <c r="E194" s="484"/>
      <c r="F194" s="484"/>
      <c r="G194" s="484"/>
      <c r="H194" s="484"/>
      <c r="I194" s="484"/>
      <c r="J194" s="484"/>
      <c r="K194" s="484"/>
      <c r="L194" s="484"/>
      <c r="M194" s="484"/>
      <c r="N194" s="484"/>
      <c r="O194" s="484"/>
      <c r="P194" s="484"/>
      <c r="Q194" s="484"/>
      <c r="R194" s="484"/>
    </row>
    <row r="195" spans="1:18" x14ac:dyDescent="0.25">
      <c r="A195" s="484"/>
      <c r="B195" s="484"/>
      <c r="C195" s="484"/>
      <c r="D195" s="484"/>
      <c r="E195" s="484"/>
      <c r="F195" s="484"/>
      <c r="G195" s="484"/>
      <c r="H195" s="484"/>
      <c r="I195" s="484"/>
      <c r="J195" s="484"/>
      <c r="K195" s="484"/>
      <c r="L195" s="484"/>
      <c r="M195" s="484"/>
      <c r="N195" s="484"/>
      <c r="O195" s="484"/>
      <c r="P195" s="484"/>
      <c r="Q195" s="484"/>
      <c r="R195" s="484"/>
    </row>
    <row r="196" spans="1:18" x14ac:dyDescent="0.25">
      <c r="A196" s="484"/>
      <c r="B196" s="484"/>
      <c r="C196" s="484"/>
      <c r="D196" s="484"/>
      <c r="E196" s="484"/>
      <c r="F196" s="484"/>
      <c r="G196" s="484"/>
      <c r="H196" s="484"/>
      <c r="I196" s="484"/>
      <c r="J196" s="484"/>
      <c r="K196" s="484"/>
      <c r="L196" s="484"/>
      <c r="M196" s="484"/>
      <c r="N196" s="484"/>
      <c r="O196" s="484"/>
      <c r="P196" s="484"/>
      <c r="Q196" s="484"/>
      <c r="R196" s="484"/>
    </row>
    <row r="197" spans="1:18" x14ac:dyDescent="0.25">
      <c r="A197" s="484"/>
      <c r="B197" s="484"/>
      <c r="C197" s="484"/>
      <c r="D197" s="484"/>
      <c r="E197" s="484"/>
      <c r="F197" s="484"/>
      <c r="G197" s="484"/>
      <c r="H197" s="484"/>
      <c r="I197" s="484"/>
      <c r="J197" s="484"/>
      <c r="K197" s="484"/>
      <c r="L197" s="484"/>
      <c r="M197" s="484"/>
      <c r="N197" s="484"/>
      <c r="O197" s="484"/>
      <c r="P197" s="484"/>
      <c r="Q197" s="484"/>
      <c r="R197" s="484"/>
    </row>
    <row r="198" spans="1:18" x14ac:dyDescent="0.25">
      <c r="A198" s="484"/>
      <c r="B198" s="484"/>
      <c r="C198" s="484"/>
      <c r="D198" s="484"/>
      <c r="E198" s="484"/>
      <c r="F198" s="484"/>
      <c r="G198" s="484"/>
      <c r="H198" s="484"/>
      <c r="I198" s="484"/>
      <c r="J198" s="484"/>
      <c r="K198" s="484"/>
      <c r="L198" s="484"/>
      <c r="M198" s="484"/>
      <c r="N198" s="484"/>
      <c r="O198" s="484"/>
      <c r="P198" s="484"/>
      <c r="Q198" s="484"/>
      <c r="R198" s="484"/>
    </row>
    <row r="199" spans="1:18" x14ac:dyDescent="0.25">
      <c r="A199" s="484"/>
      <c r="B199" s="484"/>
      <c r="C199" s="484"/>
      <c r="D199" s="484"/>
      <c r="E199" s="484"/>
      <c r="F199" s="484"/>
      <c r="G199" s="484"/>
      <c r="H199" s="484"/>
      <c r="I199" s="484"/>
      <c r="J199" s="484"/>
      <c r="K199" s="484"/>
      <c r="L199" s="484"/>
      <c r="M199" s="484"/>
      <c r="N199" s="484"/>
      <c r="O199" s="484"/>
      <c r="P199" s="484"/>
      <c r="Q199" s="484"/>
      <c r="R199" s="484"/>
    </row>
    <row r="200" spans="1:18" x14ac:dyDescent="0.25">
      <c r="A200" s="484"/>
      <c r="B200" s="484"/>
      <c r="C200" s="484"/>
      <c r="D200" s="484"/>
      <c r="E200" s="484"/>
      <c r="F200" s="484"/>
      <c r="G200" s="484"/>
      <c r="H200" s="484"/>
      <c r="I200" s="484"/>
      <c r="J200" s="484"/>
      <c r="K200" s="484"/>
      <c r="L200" s="484"/>
      <c r="M200" s="484"/>
      <c r="N200" s="484"/>
      <c r="O200" s="484"/>
      <c r="P200" s="484"/>
      <c r="Q200" s="484"/>
      <c r="R200" s="484"/>
    </row>
    <row r="201" spans="1:18" x14ac:dyDescent="0.25">
      <c r="A201" s="484"/>
      <c r="B201" s="484"/>
      <c r="C201" s="484"/>
      <c r="D201" s="484"/>
      <c r="E201" s="484"/>
      <c r="F201" s="484"/>
      <c r="G201" s="484"/>
      <c r="H201" s="484"/>
      <c r="I201" s="484"/>
      <c r="J201" s="484"/>
      <c r="K201" s="484"/>
      <c r="L201" s="484"/>
      <c r="M201" s="484"/>
      <c r="N201" s="484"/>
      <c r="O201" s="484"/>
      <c r="P201" s="484"/>
      <c r="Q201" s="484"/>
      <c r="R201" s="484"/>
    </row>
    <row r="202" spans="1:18" x14ac:dyDescent="0.25">
      <c r="A202" s="484"/>
      <c r="B202" s="484"/>
      <c r="C202" s="484"/>
      <c r="D202" s="484"/>
      <c r="E202" s="484"/>
      <c r="F202" s="484"/>
      <c r="G202" s="484"/>
      <c r="H202" s="484"/>
      <c r="I202" s="484"/>
      <c r="J202" s="484"/>
      <c r="K202" s="484"/>
      <c r="L202" s="484"/>
      <c r="M202" s="484"/>
      <c r="N202" s="484"/>
      <c r="O202" s="484"/>
      <c r="P202" s="484"/>
      <c r="Q202" s="484"/>
      <c r="R202" s="484"/>
    </row>
    <row r="203" spans="1:18" x14ac:dyDescent="0.25">
      <c r="A203" s="484"/>
      <c r="B203" s="484"/>
      <c r="C203" s="484"/>
      <c r="D203" s="484"/>
      <c r="E203" s="484"/>
      <c r="F203" s="484"/>
      <c r="G203" s="484"/>
      <c r="H203" s="484"/>
      <c r="I203" s="484"/>
      <c r="J203" s="484"/>
      <c r="K203" s="484"/>
      <c r="L203" s="484"/>
      <c r="M203" s="484"/>
      <c r="N203" s="484"/>
      <c r="O203" s="484"/>
      <c r="P203" s="484"/>
      <c r="Q203" s="484"/>
      <c r="R203" s="484"/>
    </row>
    <row r="204" spans="1:18" x14ac:dyDescent="0.25">
      <c r="A204" s="484"/>
      <c r="B204" s="484"/>
      <c r="C204" s="484"/>
      <c r="D204" s="484"/>
      <c r="E204" s="484"/>
      <c r="F204" s="484"/>
      <c r="G204" s="484"/>
      <c r="H204" s="484"/>
      <c r="I204" s="484"/>
      <c r="J204" s="484"/>
      <c r="K204" s="484"/>
      <c r="L204" s="484"/>
      <c r="M204" s="484"/>
      <c r="N204" s="484"/>
      <c r="O204" s="484"/>
      <c r="P204" s="484"/>
      <c r="Q204" s="484"/>
      <c r="R204" s="484"/>
    </row>
    <row r="205" spans="1:18" x14ac:dyDescent="0.25">
      <c r="A205" s="484"/>
      <c r="B205" s="484"/>
      <c r="C205" s="484"/>
      <c r="D205" s="484"/>
      <c r="E205" s="484"/>
      <c r="F205" s="484"/>
      <c r="G205" s="484"/>
      <c r="H205" s="484"/>
      <c r="I205" s="484"/>
      <c r="J205" s="484"/>
      <c r="K205" s="484"/>
      <c r="L205" s="484"/>
      <c r="M205" s="484"/>
      <c r="N205" s="484"/>
      <c r="O205" s="484"/>
      <c r="P205" s="484"/>
      <c r="Q205" s="484"/>
      <c r="R205" s="484"/>
    </row>
  </sheetData>
  <protectedRanges>
    <protectedRange sqref="J13 H19 H28 H30 H40 H43 R12:R44" name="data_entry_finance"/>
  </protectedRanges>
  <mergeCells count="4">
    <mergeCell ref="E3:M3"/>
    <mergeCell ref="O3:Q3"/>
    <mergeCell ref="L9:N9"/>
    <mergeCell ref="R10:S10"/>
  </mergeCells>
  <phoneticPr fontId="0" type="noConversion"/>
  <printOptions gridLinesSet="0"/>
  <pageMargins left="0.25" right="0.25" top="0.25" bottom="0.25" header="0.5" footer="0.5"/>
  <pageSetup scale="70" orientation="landscape" horizontalDpi="4294967292" r:id="rId1"/>
  <headerFooter alignWithMargins="0">
    <oddFooter>Page &amp;P of &amp;N</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theme="6"/>
  </sheetPr>
  <dimension ref="A1:AL145"/>
  <sheetViews>
    <sheetView showGridLines="0" zoomScaleNormal="100" workbookViewId="0">
      <pane xSplit="1" ySplit="11" topLeftCell="B12" activePane="bottomRight" state="frozen"/>
      <selection pane="topRight"/>
      <selection pane="bottomLeft"/>
      <selection pane="bottomRight" activeCell="H15" sqref="H15"/>
    </sheetView>
  </sheetViews>
  <sheetFormatPr defaultColWidth="12.42578125" defaultRowHeight="16.5" customHeight="1" x14ac:dyDescent="0.25"/>
  <cols>
    <col min="1" max="1" width="6.140625" style="585" customWidth="1"/>
    <col min="2" max="3" width="2.28515625" style="585" customWidth="1"/>
    <col min="4" max="4" width="11.42578125" style="585" customWidth="1"/>
    <col min="5" max="5" width="25.42578125" style="585" customWidth="1"/>
    <col min="6" max="6" width="4.42578125" style="585" customWidth="1"/>
    <col min="7" max="7" width="2.28515625" style="585" customWidth="1"/>
    <col min="8" max="8" width="19.42578125" style="585" customWidth="1"/>
    <col min="9" max="9" width="2.28515625" style="585" customWidth="1"/>
    <col min="10" max="10" width="8.7109375" style="585" customWidth="1"/>
    <col min="11" max="11" width="3.42578125" style="585" customWidth="1"/>
    <col min="12" max="12" width="14.7109375" style="618" customWidth="1"/>
    <col min="13" max="13" width="2.28515625" style="585" customWidth="1"/>
    <col min="14" max="14" width="14.7109375" style="585" customWidth="1"/>
    <col min="15" max="15" width="2.28515625" style="585" customWidth="1"/>
    <col min="16" max="16" width="14.42578125" style="585" customWidth="1"/>
    <col min="17" max="17" width="2.28515625" style="585" customWidth="1"/>
    <col min="18" max="18" width="12.42578125" style="585" customWidth="1"/>
    <col min="19" max="19" width="32" style="585" customWidth="1"/>
    <col min="20" max="20" width="12.42578125" style="585"/>
    <col min="21" max="21" width="8.7109375" style="585" customWidth="1"/>
    <col min="22" max="22" width="11.28515625" style="585" customWidth="1"/>
    <col min="23" max="23" width="8.5703125" style="585" customWidth="1"/>
    <col min="24" max="28" width="8.5703125" style="585" hidden="1" customWidth="1"/>
    <col min="29" max="31" width="13.85546875" style="587" hidden="1" customWidth="1"/>
    <col min="32" max="34" width="14.140625" style="587" hidden="1" customWidth="1"/>
    <col min="35" max="35" width="8.5703125" style="585" customWidth="1"/>
    <col min="36" max="16384" width="12.42578125" style="585"/>
  </cols>
  <sheetData>
    <row r="1" spans="1:35" s="561" customFormat="1" ht="27.95" customHeight="1" x14ac:dyDescent="0.35">
      <c r="A1" s="735">
        <f>rev_code</f>
        <v>1</v>
      </c>
      <c r="B1" s="183"/>
      <c r="C1" s="184"/>
      <c r="D1" s="185" t="s">
        <v>388</v>
      </c>
      <c r="E1" s="559"/>
      <c r="F1" s="559"/>
      <c r="G1" s="559"/>
      <c r="H1" s="559"/>
      <c r="I1" s="559"/>
      <c r="J1" s="559"/>
      <c r="K1" s="559"/>
      <c r="L1" s="739"/>
      <c r="M1" s="559"/>
      <c r="N1" s="559"/>
      <c r="O1" s="559"/>
      <c r="P1" s="559"/>
      <c r="Q1" s="559"/>
      <c r="R1" s="559"/>
      <c r="S1" s="560"/>
      <c r="AC1" s="562"/>
      <c r="AD1" s="562"/>
      <c r="AE1" s="562"/>
      <c r="AF1" s="562"/>
      <c r="AG1" s="562"/>
      <c r="AH1" s="562"/>
    </row>
    <row r="3" spans="1:35" s="565" customFormat="1" ht="16.5" customHeight="1" x14ac:dyDescent="0.3">
      <c r="A3" s="563"/>
      <c r="B3" s="563"/>
      <c r="C3" s="563"/>
      <c r="D3" s="195" t="s">
        <v>0</v>
      </c>
      <c r="E3" s="849" t="str">
        <f>IF(agency="","",agency)</f>
        <v xml:space="preserve"> </v>
      </c>
      <c r="F3" s="849"/>
      <c r="G3" s="849"/>
      <c r="H3" s="849"/>
      <c r="I3" s="849"/>
      <c r="J3" s="849"/>
      <c r="K3" s="849"/>
      <c r="L3" s="849"/>
      <c r="M3" s="849"/>
      <c r="N3" s="196" t="s">
        <v>1</v>
      </c>
      <c r="O3" s="850" t="str">
        <f>IF(date="","",date)</f>
        <v xml:space="preserve"> </v>
      </c>
      <c r="P3" s="850"/>
      <c r="Q3" s="850"/>
      <c r="R3" s="197"/>
      <c r="S3" s="564"/>
      <c r="AC3" s="566"/>
      <c r="AD3" s="566"/>
      <c r="AE3" s="566"/>
      <c r="AF3" s="566"/>
      <c r="AG3" s="566"/>
      <c r="AH3" s="566"/>
    </row>
    <row r="4" spans="1:35" s="569" customFormat="1" ht="16.5" customHeight="1" thickBot="1" x14ac:dyDescent="0.35">
      <c r="A4" s="567"/>
      <c r="B4" s="567"/>
      <c r="C4" s="567"/>
      <c r="D4" s="195"/>
      <c r="E4" s="201"/>
      <c r="F4" s="201"/>
      <c r="G4" s="202"/>
      <c r="H4" s="202"/>
      <c r="I4" s="202"/>
      <c r="J4" s="202"/>
      <c r="K4" s="202"/>
      <c r="L4" s="203"/>
      <c r="M4" s="202"/>
      <c r="N4" s="196"/>
      <c r="O4" s="204"/>
      <c r="P4" s="205"/>
      <c r="Q4" s="202"/>
      <c r="R4" s="197"/>
      <c r="S4" s="568"/>
      <c r="AC4" s="570"/>
      <c r="AD4" s="570"/>
      <c r="AE4" s="570"/>
      <c r="AF4" s="570"/>
      <c r="AG4" s="570"/>
      <c r="AH4" s="570"/>
    </row>
    <row r="5" spans="1:35" s="571" customFormat="1" ht="16.5" customHeight="1" thickBot="1" x14ac:dyDescent="0.3">
      <c r="C5" s="572"/>
      <c r="D5" s="10"/>
      <c r="E5" s="24"/>
      <c r="F5" s="25"/>
      <c r="G5" s="26"/>
      <c r="H5" s="26"/>
      <c r="I5" s="26"/>
      <c r="J5" s="27" t="s">
        <v>64</v>
      </c>
      <c r="K5" s="25"/>
      <c r="L5" s="28"/>
      <c r="M5" s="25"/>
      <c r="N5" s="25" t="str">
        <f>IF(OR($A$1&lt;1,$A$1&gt;7),'READ ME!'!$B$278,CHOOSE($A$1+1,'READ ME!'!$B$278,'READ ME!'!$B$272,'READ ME!'!$B$273,'READ ME!'!$B$274,'READ ME!'!$B$275,'READ ME!'!$B$276,'READ ME!'!$B$277,'READ ME!'!$B$278))</f>
        <v>Under $1,250,000</v>
      </c>
      <c r="O5" s="25"/>
      <c r="P5" s="29"/>
      <c r="Q5" s="26"/>
      <c r="R5" s="30"/>
      <c r="AC5" s="73"/>
      <c r="AD5" s="73"/>
      <c r="AE5" s="73"/>
      <c r="AF5" s="73"/>
      <c r="AG5" s="73"/>
      <c r="AH5" s="73"/>
    </row>
    <row r="6" spans="1:35" s="565" customFormat="1" ht="16.5" customHeight="1" x14ac:dyDescent="0.3">
      <c r="A6" s="563"/>
      <c r="B6" s="563"/>
      <c r="C6" s="563"/>
      <c r="D6" s="563"/>
      <c r="E6" s="563"/>
      <c r="F6" s="563"/>
      <c r="G6" s="563"/>
      <c r="H6" s="563"/>
      <c r="I6" s="563"/>
      <c r="J6" s="563"/>
      <c r="K6" s="563"/>
      <c r="L6" s="740"/>
      <c r="M6" s="563"/>
      <c r="N6" s="563"/>
      <c r="O6" s="563"/>
      <c r="P6" s="563"/>
      <c r="Q6" s="563"/>
      <c r="R6" s="563"/>
      <c r="AC6" s="566"/>
      <c r="AD6" s="566"/>
      <c r="AE6" s="566"/>
      <c r="AF6" s="566"/>
      <c r="AG6" s="566"/>
      <c r="AH6" s="566"/>
    </row>
    <row r="7" spans="1:35" s="565" customFormat="1" ht="16.5" customHeight="1" x14ac:dyDescent="0.3">
      <c r="A7" s="563"/>
      <c r="B7" s="563"/>
      <c r="C7" s="563"/>
      <c r="D7" s="563"/>
      <c r="E7" s="563"/>
      <c r="F7" s="212" t="s">
        <v>499</v>
      </c>
      <c r="G7" s="337"/>
      <c r="H7" s="214">
        <f>NR</f>
        <v>0</v>
      </c>
      <c r="I7" s="215" t="s">
        <v>319</v>
      </c>
      <c r="J7" s="563"/>
      <c r="K7" s="563"/>
      <c r="L7" s="740"/>
      <c r="M7" s="563"/>
      <c r="N7" s="563"/>
      <c r="O7" s="563"/>
      <c r="P7" s="563"/>
      <c r="Q7" s="563"/>
      <c r="R7" s="563"/>
      <c r="AC7" s="566"/>
      <c r="AD7" s="566"/>
      <c r="AE7" s="566"/>
      <c r="AF7" s="566"/>
      <c r="AG7" s="566"/>
      <c r="AH7" s="566"/>
    </row>
    <row r="8" spans="1:35" s="565" customFormat="1" ht="16.5" customHeight="1" x14ac:dyDescent="0.3">
      <c r="A8" s="563"/>
      <c r="B8" s="563"/>
      <c r="C8" s="563"/>
      <c r="D8" s="563"/>
      <c r="E8" s="563"/>
      <c r="F8" s="216"/>
      <c r="G8" s="216"/>
      <c r="H8" s="338"/>
      <c r="I8" s="563"/>
      <c r="J8" s="563"/>
      <c r="K8" s="563"/>
      <c r="L8" s="740"/>
      <c r="M8" s="563"/>
      <c r="N8" s="563"/>
      <c r="O8" s="563"/>
      <c r="P8" s="563"/>
      <c r="Q8" s="563"/>
      <c r="R8" s="563"/>
      <c r="AC8" s="566"/>
      <c r="AD8" s="566"/>
      <c r="AE8" s="566"/>
      <c r="AF8" s="566"/>
      <c r="AG8" s="566"/>
      <c r="AH8" s="566"/>
    </row>
    <row r="9" spans="1:35" s="563" customFormat="1" ht="16.5" customHeight="1" x14ac:dyDescent="0.3">
      <c r="C9" s="573"/>
      <c r="D9" s="574"/>
      <c r="H9" s="202" t="s">
        <v>122</v>
      </c>
      <c r="I9" s="574"/>
      <c r="J9" s="574"/>
      <c r="L9" s="857" t="s">
        <v>3</v>
      </c>
      <c r="M9" s="857"/>
      <c r="N9" s="857"/>
      <c r="P9" s="339" t="s">
        <v>89</v>
      </c>
      <c r="Q9" s="210"/>
      <c r="R9" s="195"/>
      <c r="S9" s="575"/>
      <c r="AC9" s="576"/>
      <c r="AD9" s="576"/>
      <c r="AE9" s="576"/>
      <c r="AF9" s="576"/>
      <c r="AG9" s="576"/>
      <c r="AH9" s="576"/>
    </row>
    <row r="10" spans="1:35" s="563" customFormat="1" ht="16.5" customHeight="1" x14ac:dyDescent="0.3">
      <c r="A10" s="573"/>
      <c r="C10" s="577" t="s">
        <v>336</v>
      </c>
      <c r="D10" s="578"/>
      <c r="E10" s="578"/>
      <c r="F10" s="574"/>
      <c r="H10" s="224" t="s">
        <v>171</v>
      </c>
      <c r="I10" s="579"/>
      <c r="J10" s="343"/>
      <c r="L10" s="227" t="s">
        <v>123</v>
      </c>
      <c r="M10" s="210"/>
      <c r="N10" s="222" t="s">
        <v>7</v>
      </c>
      <c r="P10" s="346" t="s">
        <v>8</v>
      </c>
      <c r="Q10" s="210"/>
      <c r="R10" s="854" t="s">
        <v>121</v>
      </c>
      <c r="S10" s="854"/>
      <c r="V10" s="580"/>
      <c r="W10" s="580"/>
      <c r="X10" s="580"/>
      <c r="Y10" s="580"/>
      <c r="Z10" s="580"/>
      <c r="AC10" s="576"/>
      <c r="AD10" s="576"/>
      <c r="AE10" s="576"/>
      <c r="AF10" s="576"/>
      <c r="AG10" s="576"/>
      <c r="AH10" s="576"/>
    </row>
    <row r="11" spans="1:35" ht="16.5" customHeight="1" x14ac:dyDescent="0.25">
      <c r="A11" s="581"/>
      <c r="B11" s="582"/>
      <c r="C11" s="581"/>
      <c r="D11" s="583"/>
      <c r="E11" s="583"/>
      <c r="F11" s="583"/>
      <c r="G11" s="582"/>
      <c r="H11" s="259"/>
      <c r="I11" s="420"/>
      <c r="J11" s="421"/>
      <c r="K11" s="582"/>
      <c r="L11" s="239"/>
      <c r="M11" s="423"/>
      <c r="N11" s="424"/>
      <c r="O11" s="582"/>
      <c r="P11" s="425"/>
      <c r="Q11" s="323"/>
      <c r="R11" s="424"/>
      <c r="S11" s="647"/>
      <c r="V11" s="586"/>
      <c r="W11" s="586"/>
      <c r="X11" s="586"/>
      <c r="Y11" s="586"/>
      <c r="Z11" s="586"/>
    </row>
    <row r="12" spans="1:35" ht="16.5" customHeight="1" x14ac:dyDescent="0.25">
      <c r="P12" s="588"/>
      <c r="Q12" s="589"/>
      <c r="R12" s="589"/>
      <c r="S12" s="589"/>
      <c r="AC12" s="591" t="s">
        <v>10</v>
      </c>
      <c r="AD12" s="592">
        <v>1250</v>
      </c>
      <c r="AE12" s="592">
        <v>2500</v>
      </c>
      <c r="AF12" s="592">
        <v>5000</v>
      </c>
      <c r="AG12" s="592">
        <v>10000</v>
      </c>
      <c r="AH12" s="591" t="s">
        <v>107</v>
      </c>
      <c r="AI12" s="593"/>
    </row>
    <row r="13" spans="1:35" ht="16.5" customHeight="1" x14ac:dyDescent="0.3">
      <c r="B13" s="594"/>
      <c r="C13" s="642" t="s">
        <v>451</v>
      </c>
      <c r="D13" s="596"/>
      <c r="E13" s="595"/>
      <c r="F13" s="595"/>
      <c r="G13" s="595"/>
      <c r="H13" s="595"/>
      <c r="I13" s="595"/>
      <c r="J13" s="595"/>
      <c r="K13" s="596"/>
      <c r="L13" s="741"/>
      <c r="M13" s="596"/>
      <c r="N13" s="596"/>
      <c r="P13" s="588"/>
      <c r="Q13" s="589"/>
      <c r="R13" s="589"/>
      <c r="S13" s="589"/>
      <c r="Z13" s="597"/>
      <c r="AA13" s="597"/>
      <c r="AC13" s="592">
        <v>1250</v>
      </c>
      <c r="AD13" s="592">
        <v>2500</v>
      </c>
      <c r="AE13" s="592">
        <v>5000</v>
      </c>
      <c r="AF13" s="592">
        <v>10000</v>
      </c>
      <c r="AG13" s="592">
        <v>25000</v>
      </c>
      <c r="AH13" s="592">
        <v>25000</v>
      </c>
      <c r="AI13" s="323"/>
    </row>
    <row r="14" spans="1:35" ht="16.5" customHeight="1" x14ac:dyDescent="0.25">
      <c r="B14" s="594"/>
      <c r="C14" s="598"/>
      <c r="E14" s="598"/>
      <c r="F14" s="598"/>
      <c r="G14" s="598"/>
      <c r="H14" s="598"/>
      <c r="I14" s="598"/>
      <c r="J14" s="598"/>
      <c r="P14" s="588"/>
      <c r="Q14" s="589"/>
      <c r="R14" s="589"/>
      <c r="S14" s="589"/>
      <c r="T14" s="599"/>
      <c r="Z14" s="597" t="s">
        <v>178</v>
      </c>
      <c r="AA14" s="597"/>
      <c r="AC14" s="587">
        <v>1</v>
      </c>
      <c r="AD14" s="587">
        <v>2</v>
      </c>
      <c r="AE14" s="587">
        <v>3</v>
      </c>
      <c r="AF14" s="587">
        <v>4</v>
      </c>
      <c r="AG14" s="587">
        <v>5</v>
      </c>
      <c r="AH14" s="587">
        <v>6</v>
      </c>
      <c r="AI14" s="387"/>
    </row>
    <row r="15" spans="1:35" ht="16.5" customHeight="1" x14ac:dyDescent="0.25">
      <c r="B15" s="594"/>
      <c r="C15" s="598"/>
      <c r="D15" s="585" t="s">
        <v>254</v>
      </c>
      <c r="E15" s="598"/>
      <c r="F15" s="598"/>
      <c r="G15" s="598"/>
      <c r="H15" s="818"/>
      <c r="I15" s="598"/>
      <c r="J15" s="601"/>
      <c r="K15" s="602"/>
      <c r="L15" s="615">
        <f>IF(OR($A$1&lt;1,$A$1&gt;7),0,HLOOKUP($A$1,TABLE,AB15+1))</f>
        <v>8.3000000000000007</v>
      </c>
      <c r="N15" s="603" t="s">
        <v>12</v>
      </c>
      <c r="P15" s="604">
        <f>IF(ISTEXT(L15),"   N/A",ABS(L15-H15))</f>
        <v>8.3000000000000007</v>
      </c>
      <c r="Q15" s="589"/>
      <c r="R15" s="369" t="s">
        <v>20</v>
      </c>
      <c r="S15" s="369"/>
      <c r="T15" s="599"/>
      <c r="Z15" s="605" t="s">
        <v>57</v>
      </c>
      <c r="AA15" s="283" t="s">
        <v>12</v>
      </c>
      <c r="AB15" s="585">
        <v>1</v>
      </c>
      <c r="AC15" s="270">
        <v>8.3000000000000007</v>
      </c>
      <c r="AD15" s="270">
        <v>13.7</v>
      </c>
      <c r="AE15" s="270">
        <v>22.4</v>
      </c>
      <c r="AF15" s="270">
        <v>42.4</v>
      </c>
      <c r="AG15" s="270">
        <v>87.7</v>
      </c>
      <c r="AH15" s="270">
        <v>269.89999999999998</v>
      </c>
    </row>
    <row r="16" spans="1:35" ht="16.5" customHeight="1" x14ac:dyDescent="0.25">
      <c r="B16" s="594"/>
      <c r="C16" s="598"/>
      <c r="D16" s="861" t="s">
        <v>255</v>
      </c>
      <c r="E16" s="598"/>
      <c r="F16" s="598"/>
      <c r="G16" s="598"/>
      <c r="H16" s="598"/>
      <c r="I16" s="598"/>
      <c r="J16" s="606"/>
      <c r="L16" s="615"/>
      <c r="N16" s="603"/>
      <c r="P16" s="604"/>
      <c r="Q16" s="589"/>
      <c r="R16" s="369"/>
      <c r="S16" s="369"/>
      <c r="T16" s="599"/>
      <c r="Z16" s="605" t="s">
        <v>49</v>
      </c>
      <c r="AA16" s="283" t="s">
        <v>12</v>
      </c>
      <c r="AB16" s="585">
        <v>2</v>
      </c>
      <c r="AC16" s="270">
        <v>116793</v>
      </c>
      <c r="AD16" s="270">
        <v>158918</v>
      </c>
      <c r="AE16" s="270">
        <v>177473</v>
      </c>
      <c r="AF16" s="270">
        <v>175966</v>
      </c>
      <c r="AG16" s="270">
        <v>198835</v>
      </c>
      <c r="AH16" s="270">
        <v>215200</v>
      </c>
    </row>
    <row r="17" spans="2:34" ht="16.5" customHeight="1" x14ac:dyDescent="0.25">
      <c r="B17" s="594"/>
      <c r="C17" s="598"/>
      <c r="E17" s="598"/>
      <c r="F17" s="598"/>
      <c r="G17" s="598"/>
      <c r="H17" s="598"/>
      <c r="I17" s="598"/>
      <c r="J17" s="606"/>
      <c r="P17" s="588"/>
      <c r="Q17" s="589"/>
      <c r="R17" s="590"/>
      <c r="S17" s="590"/>
      <c r="T17" s="599"/>
      <c r="Z17" s="605" t="s">
        <v>49</v>
      </c>
      <c r="AA17" s="283" t="s">
        <v>393</v>
      </c>
      <c r="AB17" s="585">
        <v>3</v>
      </c>
      <c r="AC17" s="270">
        <v>166139</v>
      </c>
      <c r="AD17" s="270">
        <v>261216</v>
      </c>
      <c r="AE17" s="270">
        <v>263367</v>
      </c>
      <c r="AF17" s="270">
        <v>229350</v>
      </c>
      <c r="AG17" s="270">
        <v>257612</v>
      </c>
      <c r="AH17" s="270">
        <v>261312</v>
      </c>
    </row>
    <row r="18" spans="2:34" ht="16.5" customHeight="1" x14ac:dyDescent="0.25">
      <c r="B18" s="594"/>
      <c r="C18" s="598"/>
      <c r="D18" s="603" t="s">
        <v>444</v>
      </c>
      <c r="E18" s="598"/>
      <c r="F18" s="598"/>
      <c r="G18" s="608" t="s">
        <v>19</v>
      </c>
      <c r="H18" s="600"/>
      <c r="I18" s="608"/>
      <c r="J18" s="601"/>
      <c r="L18" s="615">
        <f>IF(OR($A$1&lt;1,$A$1&gt;7),0,HLOOKUP($A$1,TABLE,AB16+1))</f>
        <v>116793</v>
      </c>
      <c r="N18" s="603" t="s">
        <v>12</v>
      </c>
      <c r="P18" s="610">
        <f>IF(ISTEXT(L18),"   N/A",ABS(L18-H18))</f>
        <v>116793</v>
      </c>
      <c r="Q18" s="589"/>
      <c r="R18" s="369" t="s">
        <v>20</v>
      </c>
      <c r="S18" s="369"/>
      <c r="T18" s="599"/>
      <c r="Z18" s="605" t="s">
        <v>141</v>
      </c>
      <c r="AA18" s="283" t="s">
        <v>12</v>
      </c>
      <c r="AB18" s="585">
        <v>4</v>
      </c>
      <c r="AC18" s="287">
        <v>61519</v>
      </c>
      <c r="AD18" s="270">
        <v>75837</v>
      </c>
      <c r="AE18" s="270">
        <v>98075</v>
      </c>
      <c r="AF18" s="270">
        <v>105197</v>
      </c>
      <c r="AG18" s="270">
        <v>122381</v>
      </c>
      <c r="AH18" s="270">
        <v>139741</v>
      </c>
    </row>
    <row r="19" spans="2:34" ht="16.5" customHeight="1" x14ac:dyDescent="0.25">
      <c r="B19" s="594"/>
      <c r="C19" s="598"/>
      <c r="E19" s="598"/>
      <c r="F19" s="598"/>
      <c r="G19" s="598"/>
      <c r="H19" s="598"/>
      <c r="I19" s="598"/>
      <c r="J19" s="606"/>
      <c r="L19" s="615">
        <f>IF(OR($A$1&lt;1,$A$1&gt;7),0,HLOOKUP($A$1,TABLE,AB17+1))</f>
        <v>166139</v>
      </c>
      <c r="N19" s="603" t="s">
        <v>393</v>
      </c>
      <c r="P19" s="610">
        <f>IF(ISTEXT(L19),"   N/A",ABS(L19-H18))</f>
        <v>166139</v>
      </c>
      <c r="Q19" s="589"/>
      <c r="R19" s="369" t="s">
        <v>20</v>
      </c>
      <c r="S19" s="369"/>
      <c r="T19" s="599"/>
      <c r="Z19" s="605" t="s">
        <v>141</v>
      </c>
      <c r="AA19" s="283" t="s">
        <v>393</v>
      </c>
      <c r="AB19" s="585">
        <v>5</v>
      </c>
      <c r="AC19" s="270">
        <v>39149</v>
      </c>
      <c r="AD19" s="270">
        <v>52998</v>
      </c>
      <c r="AE19" s="270">
        <v>65526</v>
      </c>
      <c r="AF19" s="270">
        <v>81825</v>
      </c>
      <c r="AG19" s="270">
        <v>92025</v>
      </c>
      <c r="AH19" s="270">
        <v>115431</v>
      </c>
    </row>
    <row r="20" spans="2:34" ht="16.5" customHeight="1" x14ac:dyDescent="0.25">
      <c r="B20" s="594"/>
      <c r="C20" s="598"/>
      <c r="D20" s="603"/>
      <c r="E20" s="598"/>
      <c r="F20" s="598"/>
      <c r="G20" s="598"/>
      <c r="H20" s="598"/>
      <c r="I20" s="598"/>
      <c r="J20" s="606"/>
      <c r="L20" s="617"/>
      <c r="P20" s="610"/>
      <c r="Q20" s="589"/>
      <c r="R20" s="590"/>
      <c r="S20" s="590"/>
      <c r="T20" s="599"/>
      <c r="Z20" s="605" t="s">
        <v>50</v>
      </c>
      <c r="AA20" s="283" t="s">
        <v>12</v>
      </c>
      <c r="AB20" s="585">
        <v>6</v>
      </c>
      <c r="AC20" s="270">
        <v>55275</v>
      </c>
      <c r="AD20" s="270">
        <v>83081</v>
      </c>
      <c r="AE20" s="270">
        <v>79399</v>
      </c>
      <c r="AF20" s="270">
        <v>70769</v>
      </c>
      <c r="AG20" s="270">
        <v>76454</v>
      </c>
      <c r="AH20" s="270">
        <v>75459</v>
      </c>
    </row>
    <row r="21" spans="2:34" ht="16.5" customHeight="1" x14ac:dyDescent="0.25">
      <c r="B21" s="594"/>
      <c r="C21" s="598"/>
      <c r="D21" s="603" t="s">
        <v>445</v>
      </c>
      <c r="E21" s="598"/>
      <c r="F21" s="598"/>
      <c r="G21" s="608" t="s">
        <v>19</v>
      </c>
      <c r="H21" s="600"/>
      <c r="I21" s="608"/>
      <c r="J21" s="601"/>
      <c r="L21" s="615">
        <f>IF(OR($A$1&lt;1,$A$1&gt;7),0,HLOOKUP($A$1,TABLE,AB18+1))</f>
        <v>61519</v>
      </c>
      <c r="N21" s="603" t="s">
        <v>12</v>
      </c>
      <c r="P21" s="610">
        <f>IF(ISTEXT(L21),"   N/A",ABS(L21-H21))</f>
        <v>61519</v>
      </c>
      <c r="Q21" s="589"/>
      <c r="R21" s="369"/>
      <c r="S21" s="369"/>
      <c r="T21" s="599"/>
      <c r="Z21" s="605" t="s">
        <v>50</v>
      </c>
      <c r="AA21" s="283" t="s">
        <v>393</v>
      </c>
      <c r="AB21" s="585">
        <v>7</v>
      </c>
      <c r="AC21" s="270">
        <v>88505</v>
      </c>
      <c r="AD21" s="270">
        <v>167515</v>
      </c>
      <c r="AE21" s="270">
        <v>137668</v>
      </c>
      <c r="AF21" s="270">
        <v>105181</v>
      </c>
      <c r="AG21" s="270">
        <v>109320</v>
      </c>
      <c r="AH21" s="270">
        <v>104981</v>
      </c>
    </row>
    <row r="22" spans="2:34" ht="16.5" customHeight="1" x14ac:dyDescent="0.25">
      <c r="B22" s="594"/>
      <c r="C22" s="598"/>
      <c r="E22" s="598"/>
      <c r="F22" s="598"/>
      <c r="G22" s="598"/>
      <c r="H22" s="598"/>
      <c r="I22" s="598"/>
      <c r="J22" s="606"/>
      <c r="L22" s="615">
        <f>IF(OR($A$1&lt;1,$A$1&gt;7),0,HLOOKUP($A$1,TABLE,AB19+1))</f>
        <v>39149</v>
      </c>
      <c r="N22" s="603" t="s">
        <v>393</v>
      </c>
      <c r="P22" s="610">
        <f>IF(ISTEXT(L22),"   N/A",ABS(L22-H21))</f>
        <v>39149</v>
      </c>
      <c r="Q22" s="589"/>
      <c r="R22" s="369"/>
      <c r="S22" s="369"/>
      <c r="T22" s="599"/>
      <c r="Z22" s="605" t="s">
        <v>458</v>
      </c>
      <c r="AA22" s="283"/>
      <c r="AB22" s="585">
        <v>8</v>
      </c>
      <c r="AC22" s="270">
        <v>0.3</v>
      </c>
      <c r="AD22" s="270">
        <v>0.4</v>
      </c>
      <c r="AE22" s="270">
        <v>0.6</v>
      </c>
      <c r="AF22" s="270">
        <v>0.7</v>
      </c>
      <c r="AG22" s="270">
        <v>1.2</v>
      </c>
      <c r="AH22" s="270">
        <v>3.6</v>
      </c>
    </row>
    <row r="23" spans="2:34" ht="16.5" customHeight="1" x14ac:dyDescent="0.25">
      <c r="B23" s="594"/>
      <c r="C23" s="598"/>
      <c r="E23" s="598"/>
      <c r="F23" s="598"/>
      <c r="G23" s="598"/>
      <c r="H23" s="598"/>
      <c r="I23" s="598"/>
      <c r="J23" s="606"/>
      <c r="L23" s="617"/>
      <c r="P23" s="610"/>
      <c r="Q23" s="589"/>
      <c r="R23" s="590"/>
      <c r="S23" s="590"/>
      <c r="T23" s="599"/>
      <c r="Z23" s="605" t="s">
        <v>459</v>
      </c>
      <c r="AA23" s="283"/>
      <c r="AB23" s="585">
        <v>9</v>
      </c>
      <c r="AC23" s="270">
        <v>0.6</v>
      </c>
      <c r="AD23" s="270">
        <v>0.8</v>
      </c>
      <c r="AE23" s="270">
        <v>1</v>
      </c>
      <c r="AF23" s="270">
        <v>1.9</v>
      </c>
      <c r="AG23" s="270">
        <v>3.3</v>
      </c>
      <c r="AH23" s="270">
        <v>8.6</v>
      </c>
    </row>
    <row r="24" spans="2:34" ht="16.5" customHeight="1" x14ac:dyDescent="0.25">
      <c r="B24" s="594"/>
      <c r="C24" s="598"/>
      <c r="D24" s="603" t="s">
        <v>446</v>
      </c>
      <c r="E24" s="598"/>
      <c r="F24" s="598"/>
      <c r="G24" s="608" t="s">
        <v>19</v>
      </c>
      <c r="H24" s="755">
        <f>H18-H21</f>
        <v>0</v>
      </c>
      <c r="I24" s="608"/>
      <c r="J24" s="601"/>
      <c r="L24" s="615">
        <f>IF(OR($A$1&lt;1,$A$1&gt;7),0,HLOOKUP($A$1,TABLE,AB20+1))</f>
        <v>55275</v>
      </c>
      <c r="N24" s="603" t="s">
        <v>12</v>
      </c>
      <c r="P24" s="610">
        <f>IF(ISTEXT(L24),"   N/A",ABS(L24-H24))</f>
        <v>55275</v>
      </c>
      <c r="Q24" s="589"/>
      <c r="R24" s="369"/>
      <c r="S24" s="369"/>
      <c r="T24" s="599"/>
      <c r="Z24" s="605" t="s">
        <v>460</v>
      </c>
      <c r="AA24" s="283"/>
      <c r="AB24" s="585">
        <v>10</v>
      </c>
      <c r="AC24" s="270">
        <v>0.9</v>
      </c>
      <c r="AD24" s="270">
        <v>0.9</v>
      </c>
      <c r="AE24" s="270">
        <v>1.3</v>
      </c>
      <c r="AF24" s="270">
        <v>1.7</v>
      </c>
      <c r="AG24" s="270">
        <v>2.9</v>
      </c>
      <c r="AH24" s="270">
        <v>7.2</v>
      </c>
    </row>
    <row r="25" spans="2:34" ht="16.5" customHeight="1" x14ac:dyDescent="0.25">
      <c r="B25" s="594"/>
      <c r="C25" s="598"/>
      <c r="E25" s="598"/>
      <c r="F25" s="598"/>
      <c r="G25" s="598"/>
      <c r="H25" s="598"/>
      <c r="I25" s="598"/>
      <c r="J25" s="598"/>
      <c r="L25" s="615">
        <f>IF(OR($A$1&lt;1,$A$1&gt;7),0,HLOOKUP($A$1,TABLE,AB21+1))</f>
        <v>88505</v>
      </c>
      <c r="N25" s="603" t="s">
        <v>393</v>
      </c>
      <c r="P25" s="610">
        <f>IF(ISTEXT(L25),"   N/A",ABS(L25-H24))</f>
        <v>88505</v>
      </c>
      <c r="Q25" s="589"/>
      <c r="R25" s="369"/>
      <c r="S25" s="369"/>
      <c r="T25" s="599"/>
      <c r="Z25" s="605" t="s">
        <v>461</v>
      </c>
      <c r="AA25" s="283" t="s">
        <v>207</v>
      </c>
      <c r="AB25" s="585">
        <v>11</v>
      </c>
      <c r="AC25" s="270">
        <v>1.3</v>
      </c>
      <c r="AD25" s="270">
        <v>2.7</v>
      </c>
      <c r="AE25" s="270">
        <v>5.8154760000000003</v>
      </c>
      <c r="AF25" s="270">
        <v>11.389481</v>
      </c>
      <c r="AG25" s="270">
        <v>24.864909999999998</v>
      </c>
      <c r="AH25" s="270">
        <v>78.561282000000006</v>
      </c>
    </row>
    <row r="26" spans="2:34" ht="16.5" customHeight="1" x14ac:dyDescent="0.25">
      <c r="B26" s="594"/>
      <c r="C26" s="611"/>
      <c r="D26" s="594"/>
      <c r="E26" s="594"/>
      <c r="F26" s="594"/>
      <c r="G26" s="594"/>
      <c r="H26" s="594"/>
      <c r="I26" s="594"/>
      <c r="J26" s="594"/>
      <c r="L26" s="617"/>
      <c r="N26" s="603"/>
      <c r="P26" s="610"/>
      <c r="Q26" s="589"/>
      <c r="R26" s="590"/>
      <c r="S26" s="590"/>
      <c r="T26" s="612"/>
      <c r="Z26" s="605" t="s">
        <v>461</v>
      </c>
      <c r="AA26" s="283" t="s">
        <v>209</v>
      </c>
      <c r="AB26" s="585">
        <v>12</v>
      </c>
      <c r="AC26" s="287">
        <v>2.1</v>
      </c>
      <c r="AD26" s="287">
        <v>3.2</v>
      </c>
      <c r="AE26" s="287">
        <v>4.9773810000000003</v>
      </c>
      <c r="AF26" s="287">
        <v>6.8773330000000001</v>
      </c>
      <c r="AG26" s="287">
        <v>10.126215999999999</v>
      </c>
      <c r="AH26" s="287">
        <v>17.109487000000001</v>
      </c>
    </row>
    <row r="27" spans="2:34" ht="16.5" customHeight="1" x14ac:dyDescent="0.3">
      <c r="C27" s="614" t="s">
        <v>447</v>
      </c>
      <c r="P27" s="588"/>
      <c r="Q27" s="589"/>
      <c r="R27" s="590"/>
      <c r="S27" s="590"/>
      <c r="W27" s="613"/>
      <c r="Z27" s="605" t="s">
        <v>461</v>
      </c>
      <c r="AA27" s="283" t="s">
        <v>515</v>
      </c>
      <c r="AB27" s="585">
        <v>13</v>
      </c>
      <c r="AC27" s="287">
        <v>0.1</v>
      </c>
      <c r="AD27" s="287">
        <v>0.1</v>
      </c>
      <c r="AE27" s="287">
        <v>0.18571399999999999</v>
      </c>
      <c r="AF27" s="287">
        <v>1.5344439999999999</v>
      </c>
      <c r="AG27" s="287">
        <v>3.6327029999999998</v>
      </c>
      <c r="AH27" s="287">
        <v>12.472821</v>
      </c>
    </row>
    <row r="28" spans="2:34" ht="16.5" customHeight="1" x14ac:dyDescent="0.25">
      <c r="P28" s="588"/>
      <c r="Q28" s="589"/>
      <c r="R28" s="590"/>
      <c r="S28" s="590"/>
      <c r="W28" s="613"/>
      <c r="Z28" s="605" t="s">
        <v>461</v>
      </c>
      <c r="AA28" s="283" t="s">
        <v>455</v>
      </c>
      <c r="AB28" s="585">
        <v>14</v>
      </c>
      <c r="AC28" s="287">
        <v>0.1</v>
      </c>
      <c r="AD28" s="287">
        <v>0.4</v>
      </c>
      <c r="AE28" s="287">
        <v>0.9</v>
      </c>
      <c r="AF28" s="287">
        <v>3</v>
      </c>
      <c r="AG28" s="287">
        <v>8.9083780000000008</v>
      </c>
      <c r="AH28" s="287">
        <v>39</v>
      </c>
    </row>
    <row r="29" spans="2:34" ht="16.5" customHeight="1" x14ac:dyDescent="0.25">
      <c r="D29" s="585" t="s">
        <v>448</v>
      </c>
      <c r="H29" s="819"/>
      <c r="L29" s="615">
        <f>IF(OR($A$1&lt;1,$A$1&gt;7),0,HLOOKUP($A$1,TABLE,AB22+1))</f>
        <v>0.3</v>
      </c>
      <c r="N29" s="603" t="s">
        <v>12</v>
      </c>
      <c r="P29" s="604">
        <f>IF(ISTEXT(L29),"   N/A",ABS(L29-H29))</f>
        <v>0.3</v>
      </c>
      <c r="Q29" s="589"/>
      <c r="R29" s="369"/>
      <c r="S29" s="369"/>
      <c r="W29" s="613"/>
      <c r="Y29" s="749"/>
      <c r="Z29" s="605" t="s">
        <v>461</v>
      </c>
      <c r="AA29" s="283" t="s">
        <v>516</v>
      </c>
      <c r="AB29" s="585">
        <v>15</v>
      </c>
      <c r="AC29" s="287">
        <v>0</v>
      </c>
      <c r="AD29" s="287">
        <v>0</v>
      </c>
      <c r="AE29" s="287">
        <v>0</v>
      </c>
      <c r="AF29" s="287">
        <v>0.1</v>
      </c>
      <c r="AG29" s="287">
        <v>1.271622</v>
      </c>
      <c r="AH29" s="287">
        <v>3.8</v>
      </c>
    </row>
    <row r="30" spans="2:34" ht="16.5" customHeight="1" x14ac:dyDescent="0.25">
      <c r="P30" s="588"/>
      <c r="Q30" s="589"/>
      <c r="R30" s="590"/>
      <c r="S30" s="590"/>
      <c r="W30" s="613"/>
      <c r="Z30" s="605" t="s">
        <v>463</v>
      </c>
      <c r="AA30" s="283" t="s">
        <v>207</v>
      </c>
      <c r="AB30" s="585">
        <v>16</v>
      </c>
      <c r="AC30" s="270">
        <v>270597</v>
      </c>
      <c r="AD30" s="269">
        <v>344149</v>
      </c>
      <c r="AE30" s="270">
        <v>389956.97846800002</v>
      </c>
      <c r="AF30" s="270">
        <v>369563.32355999999</v>
      </c>
      <c r="AG30" s="270">
        <v>369235.122692</v>
      </c>
      <c r="AH30" s="270">
        <v>399165.70178200002</v>
      </c>
    </row>
    <row r="31" spans="2:34" ht="16.5" customHeight="1" x14ac:dyDescent="0.25">
      <c r="D31" s="585" t="s">
        <v>449</v>
      </c>
      <c r="H31" s="819"/>
      <c r="L31" s="615">
        <f>IF(OR($A$1&lt;1,$A$1&gt;7),0,HLOOKUP($A$1,TABLE,AB23+1))</f>
        <v>0.6</v>
      </c>
      <c r="N31" s="603" t="s">
        <v>12</v>
      </c>
      <c r="P31" s="610">
        <f>IF(ISTEXT(L31),"   N/A",ABS(L31-H31))</f>
        <v>0.6</v>
      </c>
      <c r="Q31" s="589"/>
      <c r="R31" s="369"/>
      <c r="S31" s="369"/>
      <c r="W31" s="613"/>
      <c r="Z31" s="605" t="s">
        <v>463</v>
      </c>
      <c r="AA31" s="283" t="s">
        <v>209</v>
      </c>
      <c r="AB31" s="585">
        <v>17</v>
      </c>
      <c r="AC31" s="270">
        <v>203779</v>
      </c>
      <c r="AD31" s="270">
        <v>233638</v>
      </c>
      <c r="AE31" s="269">
        <v>211411.63011500001</v>
      </c>
      <c r="AF31" s="270">
        <v>217931.28302800001</v>
      </c>
      <c r="AG31" s="270">
        <v>237321.58656500001</v>
      </c>
      <c r="AH31" s="270">
        <v>205735.81221400001</v>
      </c>
    </row>
    <row r="32" spans="2:34" ht="16.5" customHeight="1" x14ac:dyDescent="0.25">
      <c r="P32" s="588"/>
      <c r="Q32" s="589"/>
      <c r="R32" s="590"/>
      <c r="S32" s="590"/>
      <c r="W32" s="613"/>
      <c r="Z32" s="605" t="s">
        <v>463</v>
      </c>
      <c r="AA32" s="283" t="s">
        <v>515</v>
      </c>
      <c r="AB32" s="585">
        <v>18</v>
      </c>
      <c r="AC32" s="270">
        <v>110107</v>
      </c>
      <c r="AD32" s="270">
        <v>375492</v>
      </c>
      <c r="AE32" s="269">
        <v>775121.81767999998</v>
      </c>
      <c r="AF32" s="270">
        <v>2485228.9168130001</v>
      </c>
      <c r="AG32" s="270">
        <v>3036952.138698</v>
      </c>
      <c r="AH32" s="270">
        <v>3617962.537889</v>
      </c>
    </row>
    <row r="33" spans="1:38" ht="16.5" customHeight="1" x14ac:dyDescent="0.25">
      <c r="D33" s="585" t="s">
        <v>450</v>
      </c>
      <c r="H33" s="819"/>
      <c r="L33" s="615">
        <f>IF(OR($A$1&lt;1,$A$1&gt;7),0,HLOOKUP($A$1,TABLE,AB24+1))</f>
        <v>0.9</v>
      </c>
      <c r="N33" s="603" t="s">
        <v>12</v>
      </c>
      <c r="P33" s="604">
        <f>IF(ISTEXT(L33),"   N/A",ABS(L33-H33))</f>
        <v>0.9</v>
      </c>
      <c r="Q33" s="589"/>
      <c r="R33" s="369"/>
      <c r="S33" s="369"/>
      <c r="W33" s="613"/>
      <c r="Z33" s="605" t="s">
        <v>463</v>
      </c>
      <c r="AA33" s="283" t="s">
        <v>455</v>
      </c>
      <c r="AB33" s="585">
        <v>19</v>
      </c>
      <c r="AC33" s="270">
        <v>42000</v>
      </c>
      <c r="AD33" s="269">
        <v>289332</v>
      </c>
      <c r="AE33" s="269">
        <v>207017.67468299999</v>
      </c>
      <c r="AF33" s="270">
        <v>269619</v>
      </c>
      <c r="AG33" s="270">
        <v>450357.47313699999</v>
      </c>
      <c r="AH33" s="270">
        <v>435599</v>
      </c>
    </row>
    <row r="34" spans="1:38" s="619" customFormat="1" ht="16.5" customHeight="1" x14ac:dyDescent="0.25">
      <c r="A34" s="585"/>
      <c r="B34" s="585"/>
      <c r="C34" s="585"/>
      <c r="D34" s="585"/>
      <c r="E34" s="585"/>
      <c r="F34" s="585"/>
      <c r="G34" s="585"/>
      <c r="H34" s="585"/>
      <c r="I34" s="585"/>
      <c r="J34" s="585"/>
      <c r="K34" s="585"/>
      <c r="L34" s="618"/>
      <c r="M34" s="585"/>
      <c r="N34" s="585"/>
      <c r="O34" s="585"/>
      <c r="P34" s="585"/>
      <c r="Q34" s="585"/>
      <c r="R34" s="635"/>
      <c r="S34" s="635"/>
      <c r="T34" s="585"/>
      <c r="U34" s="585"/>
      <c r="V34" s="585"/>
      <c r="W34" s="613"/>
      <c r="X34" s="585"/>
      <c r="Y34" s="749"/>
      <c r="Z34" s="605" t="s">
        <v>463</v>
      </c>
      <c r="AA34" s="283" t="s">
        <v>516</v>
      </c>
      <c r="AB34" s="585">
        <v>20</v>
      </c>
      <c r="AC34" s="288">
        <v>5475</v>
      </c>
      <c r="AD34" s="287">
        <v>8122</v>
      </c>
      <c r="AE34" s="287">
        <v>385726.66666699998</v>
      </c>
      <c r="AF34" s="287">
        <v>450403</v>
      </c>
      <c r="AG34" s="287">
        <v>1039617.359143</v>
      </c>
      <c r="AH34" s="287">
        <v>2783622</v>
      </c>
      <c r="AI34" s="585"/>
      <c r="AJ34" s="585"/>
      <c r="AK34" s="585"/>
      <c r="AL34" s="585"/>
    </row>
    <row r="35" spans="1:38" ht="16.5" customHeight="1" x14ac:dyDescent="0.25">
      <c r="D35" s="596" t="s">
        <v>452</v>
      </c>
      <c r="R35" s="635"/>
      <c r="S35" s="635"/>
      <c r="W35" s="613"/>
      <c r="Z35" s="605" t="s">
        <v>464</v>
      </c>
      <c r="AA35" s="283" t="s">
        <v>207</v>
      </c>
      <c r="AB35" s="585">
        <v>21</v>
      </c>
      <c r="AC35" s="270">
        <v>39.6</v>
      </c>
      <c r="AD35" s="269">
        <v>16.399999999999999</v>
      </c>
      <c r="AE35" s="269">
        <v>16.8</v>
      </c>
      <c r="AF35" s="270">
        <v>16.8</v>
      </c>
      <c r="AG35" s="270">
        <v>18.8</v>
      </c>
      <c r="AH35" s="270">
        <v>18.899999999999999</v>
      </c>
    </row>
    <row r="36" spans="1:38" ht="16.5" customHeight="1" x14ac:dyDescent="0.25">
      <c r="R36" s="635"/>
      <c r="S36" s="635"/>
      <c r="W36" s="613"/>
      <c r="Z36" s="605" t="s">
        <v>464</v>
      </c>
      <c r="AA36" s="283" t="s">
        <v>209</v>
      </c>
      <c r="AB36" s="585">
        <v>22</v>
      </c>
      <c r="AC36" s="270">
        <v>20.5</v>
      </c>
      <c r="AD36" s="270">
        <v>21.4</v>
      </c>
      <c r="AE36" s="270">
        <v>19.8</v>
      </c>
      <c r="AF36" s="270">
        <v>21.3</v>
      </c>
      <c r="AG36" s="270">
        <v>27.8</v>
      </c>
      <c r="AH36" s="270">
        <v>29</v>
      </c>
    </row>
    <row r="37" spans="1:38" ht="16.5" customHeight="1" x14ac:dyDescent="0.25">
      <c r="D37" s="585" t="s">
        <v>453</v>
      </c>
      <c r="R37" s="635"/>
      <c r="S37" s="635"/>
      <c r="W37" s="613"/>
      <c r="Z37" s="605" t="s">
        <v>464</v>
      </c>
      <c r="AA37" s="283" t="s">
        <v>515</v>
      </c>
      <c r="AB37" s="585">
        <v>23</v>
      </c>
      <c r="AC37" s="270">
        <v>2.2999999999999998</v>
      </c>
      <c r="AD37" s="270">
        <v>3.1</v>
      </c>
      <c r="AE37" s="270">
        <v>3.2</v>
      </c>
      <c r="AF37" s="270">
        <v>2.2000000000000002</v>
      </c>
      <c r="AG37" s="270">
        <v>3.1</v>
      </c>
      <c r="AH37" s="270">
        <v>3.1</v>
      </c>
    </row>
    <row r="38" spans="1:38" ht="16.5" customHeight="1" x14ac:dyDescent="0.25">
      <c r="R38" s="635"/>
      <c r="S38" s="635"/>
      <c r="W38" s="613"/>
      <c r="Y38" s="749"/>
      <c r="Z38" s="605" t="s">
        <v>464</v>
      </c>
      <c r="AA38" s="283" t="s">
        <v>455</v>
      </c>
      <c r="AB38" s="585">
        <v>24</v>
      </c>
      <c r="AC38" s="269">
        <v>16.5</v>
      </c>
      <c r="AD38" s="270">
        <v>16.399999999999999</v>
      </c>
      <c r="AE38" s="270">
        <v>17.399999999999999</v>
      </c>
      <c r="AF38" s="270">
        <v>17</v>
      </c>
      <c r="AG38" s="270">
        <v>17.7</v>
      </c>
      <c r="AH38" s="270">
        <v>19.2</v>
      </c>
    </row>
    <row r="39" spans="1:38" ht="16.5" customHeight="1" x14ac:dyDescent="0.25">
      <c r="D39" s="738" t="s">
        <v>454</v>
      </c>
      <c r="H39" s="819"/>
      <c r="L39" s="615">
        <f>IF(OR($A$1&lt;1,$A$1&gt;7),0,HLOOKUP($A$1,TABLE,AB25+1))</f>
        <v>1.3</v>
      </c>
      <c r="N39" s="603" t="s">
        <v>12</v>
      </c>
      <c r="P39" s="604">
        <f>IF(ISTEXT(L39),"   N/A",ABS(L39-H39))</f>
        <v>1.3</v>
      </c>
      <c r="Q39" s="589"/>
      <c r="R39" s="369"/>
      <c r="S39" s="369"/>
      <c r="W39" s="613"/>
      <c r="Y39" s="749"/>
      <c r="Z39" s="605" t="s">
        <v>464</v>
      </c>
      <c r="AA39" s="283" t="s">
        <v>516</v>
      </c>
      <c r="AB39" s="585">
        <v>23</v>
      </c>
      <c r="AC39" s="269">
        <v>19.399999999999999</v>
      </c>
      <c r="AD39" s="270">
        <v>8.6999999999999993</v>
      </c>
      <c r="AE39" s="270">
        <v>0.6</v>
      </c>
      <c r="AF39" s="270">
        <v>4.2</v>
      </c>
      <c r="AG39" s="270">
        <v>5.5</v>
      </c>
      <c r="AH39" s="270">
        <v>2.6</v>
      </c>
    </row>
    <row r="40" spans="1:38" ht="16.5" customHeight="1" x14ac:dyDescent="0.25">
      <c r="D40" s="738"/>
      <c r="R40" s="635"/>
      <c r="S40" s="635"/>
      <c r="W40" s="613"/>
      <c r="Z40" s="750"/>
      <c r="AA40" s="751"/>
      <c r="AB40" s="749"/>
      <c r="AC40" s="752"/>
      <c r="AD40" s="752"/>
      <c r="AE40" s="752"/>
      <c r="AF40" s="752"/>
      <c r="AG40" s="752"/>
      <c r="AH40" s="752"/>
    </row>
    <row r="41" spans="1:38" ht="16.5" customHeight="1" x14ac:dyDescent="0.25">
      <c r="D41" s="738" t="s">
        <v>174</v>
      </c>
      <c r="H41" s="819"/>
      <c r="L41" s="615">
        <f>IF(OR($A$1&lt;1,$A$1&gt;7),0,HLOOKUP($A$1,TABLE,AB26+1))</f>
        <v>2.1</v>
      </c>
      <c r="N41" s="603" t="s">
        <v>12</v>
      </c>
      <c r="P41" s="604">
        <f>IF(ISTEXT(L41),"   N/A",ABS(L41-H41))</f>
        <v>2.1</v>
      </c>
      <c r="Q41" s="589"/>
      <c r="R41" s="369"/>
      <c r="S41" s="369"/>
      <c r="W41" s="613"/>
      <c r="Z41" s="750"/>
      <c r="AA41" s="751"/>
      <c r="AB41" s="749"/>
      <c r="AC41" s="752"/>
      <c r="AD41" s="752"/>
      <c r="AE41" s="752"/>
      <c r="AF41" s="752"/>
      <c r="AG41" s="752"/>
      <c r="AH41" s="752"/>
    </row>
    <row r="42" spans="1:38" ht="16.5" customHeight="1" x14ac:dyDescent="0.25">
      <c r="D42" s="738"/>
      <c r="R42" s="635"/>
      <c r="S42" s="635"/>
      <c r="W42" s="613"/>
      <c r="Z42" s="750"/>
      <c r="AA42" s="751"/>
      <c r="AB42" s="749"/>
      <c r="AC42" s="752"/>
      <c r="AD42" s="752"/>
      <c r="AE42" s="752"/>
      <c r="AF42" s="752"/>
      <c r="AG42" s="752"/>
      <c r="AH42" s="752"/>
    </row>
    <row r="43" spans="1:38" ht="16.5" customHeight="1" x14ac:dyDescent="0.25">
      <c r="D43" s="738" t="s">
        <v>514</v>
      </c>
      <c r="H43" s="819"/>
      <c r="L43" s="615">
        <f>IF(OR($A$1&lt;1,$A$1&gt;7),0,HLOOKUP($A$1,TABLE,AB27+1))</f>
        <v>0.1</v>
      </c>
      <c r="N43" s="603" t="s">
        <v>12</v>
      </c>
      <c r="P43" s="604">
        <f>IF(ISTEXT(L43),"   N/A",ABS(L43-H43))</f>
        <v>0.1</v>
      </c>
      <c r="Q43" s="589"/>
      <c r="R43" s="369"/>
      <c r="S43" s="369"/>
      <c r="W43" s="613"/>
      <c r="Z43" s="750"/>
      <c r="AA43" s="753"/>
      <c r="AB43" s="749"/>
      <c r="AC43" s="752"/>
      <c r="AD43" s="752"/>
      <c r="AE43" s="752"/>
      <c r="AF43" s="752"/>
      <c r="AG43" s="752"/>
      <c r="AH43" s="752"/>
    </row>
    <row r="44" spans="1:38" ht="16.5" customHeight="1" x14ac:dyDescent="0.25">
      <c r="D44" s="738"/>
      <c r="R44" s="635"/>
      <c r="S44" s="635"/>
      <c r="W44" s="613"/>
      <c r="Z44" s="750"/>
      <c r="AA44" s="751"/>
      <c r="AB44" s="749"/>
      <c r="AC44" s="752"/>
      <c r="AD44" s="752"/>
      <c r="AE44" s="752"/>
      <c r="AF44" s="752"/>
      <c r="AG44" s="752"/>
      <c r="AH44" s="752"/>
    </row>
    <row r="45" spans="1:38" ht="16.5" customHeight="1" x14ac:dyDescent="0.25">
      <c r="D45" s="738" t="s">
        <v>455</v>
      </c>
      <c r="H45" s="819"/>
      <c r="L45" s="615">
        <f>IF(OR($A$1&lt;1,$A$1&gt;7),0,HLOOKUP($A$1,TABLE,AB28+1))</f>
        <v>0.1</v>
      </c>
      <c r="N45" s="603" t="s">
        <v>12</v>
      </c>
      <c r="P45" s="604">
        <f>IF(ISTEXT(L45),"   N/A",ABS(L45-H45))</f>
        <v>0.1</v>
      </c>
      <c r="Q45" s="589"/>
      <c r="R45" s="369"/>
      <c r="S45" s="369"/>
      <c r="W45" s="613"/>
      <c r="Z45" s="750"/>
      <c r="AA45" s="751"/>
      <c r="AB45" s="749"/>
      <c r="AC45" s="752"/>
      <c r="AD45" s="752"/>
      <c r="AE45" s="752"/>
      <c r="AF45" s="752"/>
      <c r="AG45" s="752"/>
      <c r="AH45" s="752"/>
    </row>
    <row r="46" spans="1:38" ht="16.5" customHeight="1" x14ac:dyDescent="0.25">
      <c r="D46" s="738"/>
      <c r="R46" s="635"/>
      <c r="S46" s="635"/>
      <c r="W46" s="613"/>
      <c r="Z46" s="750"/>
      <c r="AA46" s="751"/>
      <c r="AB46" s="749"/>
      <c r="AC46" s="752"/>
      <c r="AD46" s="752"/>
      <c r="AE46" s="752"/>
      <c r="AF46" s="752"/>
      <c r="AG46" s="752"/>
      <c r="AH46" s="752"/>
    </row>
    <row r="47" spans="1:38" ht="16.5" customHeight="1" x14ac:dyDescent="0.25">
      <c r="D47" s="738" t="s">
        <v>513</v>
      </c>
      <c r="H47" s="819"/>
      <c r="L47" s="615">
        <f>IF(OR($A$1&lt;1,$A$1&gt;7),0,HLOOKUP($A$1,TABLE,AB29+1))</f>
        <v>0</v>
      </c>
      <c r="N47" s="603" t="s">
        <v>12</v>
      </c>
      <c r="P47" s="604">
        <f>IF(ISTEXT(L47),"   N/A",ABS(L47-H47))</f>
        <v>0</v>
      </c>
      <c r="Q47" s="589"/>
      <c r="R47" s="369"/>
      <c r="S47" s="369"/>
      <c r="W47" s="613"/>
      <c r="Z47" s="750"/>
      <c r="AA47" s="751"/>
      <c r="AB47" s="749"/>
      <c r="AC47" s="752"/>
      <c r="AD47" s="752"/>
      <c r="AE47" s="752"/>
      <c r="AF47" s="752"/>
      <c r="AG47" s="752"/>
      <c r="AH47" s="752"/>
    </row>
    <row r="48" spans="1:38" ht="16.5" customHeight="1" x14ac:dyDescent="0.25">
      <c r="D48" s="738"/>
      <c r="R48" s="635"/>
      <c r="S48" s="635"/>
      <c r="W48" s="613"/>
      <c r="Z48" s="750"/>
      <c r="AA48" s="751"/>
      <c r="AB48" s="749"/>
      <c r="AC48" s="752"/>
      <c r="AD48" s="752"/>
      <c r="AE48" s="752"/>
      <c r="AF48" s="752"/>
      <c r="AG48" s="752"/>
      <c r="AH48" s="752"/>
    </row>
    <row r="49" spans="4:34" ht="16.5" customHeight="1" x14ac:dyDescent="0.25">
      <c r="D49" s="585" t="s">
        <v>456</v>
      </c>
      <c r="R49" s="635"/>
      <c r="S49" s="635"/>
      <c r="W49" s="613"/>
      <c r="Z49" s="750"/>
      <c r="AA49" s="751"/>
      <c r="AB49" s="749"/>
      <c r="AC49" s="752"/>
      <c r="AD49" s="752"/>
      <c r="AE49" s="752"/>
      <c r="AF49" s="752"/>
      <c r="AG49" s="752"/>
      <c r="AH49" s="752"/>
    </row>
    <row r="50" spans="4:34" ht="16.5" customHeight="1" x14ac:dyDescent="0.25">
      <c r="R50" s="635"/>
      <c r="S50" s="635"/>
      <c r="W50" s="613"/>
      <c r="Z50" s="750"/>
      <c r="AA50" s="753"/>
      <c r="AB50" s="749"/>
      <c r="AC50" s="752"/>
      <c r="AD50" s="752"/>
      <c r="AE50" s="752"/>
      <c r="AF50" s="752"/>
      <c r="AG50" s="752"/>
      <c r="AH50" s="752"/>
    </row>
    <row r="51" spans="4:34" ht="16.5" customHeight="1" x14ac:dyDescent="0.25">
      <c r="D51" s="738" t="s">
        <v>454</v>
      </c>
      <c r="G51" s="585" t="s">
        <v>19</v>
      </c>
      <c r="H51" s="365">
        <v>0</v>
      </c>
      <c r="L51" s="615">
        <f>IF(OR($A$1&lt;1,$A$1&gt;7),0,HLOOKUP($A$1,TABLE,AB30+1))</f>
        <v>270597</v>
      </c>
      <c r="N51" s="603" t="s">
        <v>12</v>
      </c>
      <c r="P51" s="604">
        <f>IF(ISTEXT(L51),"   N/A",ABS(L51-H51))</f>
        <v>270597</v>
      </c>
      <c r="Q51" s="589"/>
      <c r="R51" s="369"/>
      <c r="S51" s="369"/>
      <c r="W51" s="613"/>
      <c r="Z51" s="750"/>
      <c r="AA51" s="751"/>
      <c r="AB51" s="749"/>
      <c r="AC51" s="752"/>
      <c r="AD51" s="752"/>
      <c r="AE51" s="752"/>
      <c r="AF51" s="752"/>
      <c r="AG51" s="752"/>
      <c r="AH51" s="752"/>
    </row>
    <row r="52" spans="4:34" ht="16.5" customHeight="1" x14ac:dyDescent="0.25">
      <c r="D52" s="738"/>
      <c r="R52" s="635"/>
      <c r="S52" s="635"/>
      <c r="W52" s="613"/>
      <c r="Z52" s="750"/>
      <c r="AA52" s="751"/>
      <c r="AB52" s="749"/>
      <c r="AC52" s="752"/>
      <c r="AD52" s="752"/>
      <c r="AE52" s="752"/>
      <c r="AF52" s="752"/>
      <c r="AG52" s="752"/>
      <c r="AH52" s="752"/>
    </row>
    <row r="53" spans="4:34" ht="16.5" customHeight="1" x14ac:dyDescent="0.25">
      <c r="D53" s="738" t="s">
        <v>174</v>
      </c>
      <c r="G53" s="585" t="s">
        <v>19</v>
      </c>
      <c r="H53" s="365">
        <v>0</v>
      </c>
      <c r="L53" s="615">
        <f>IF(OR($A$1&lt;1,$A$1&gt;7),0,HLOOKUP($A$1,TABLE,AB31+1))</f>
        <v>203779</v>
      </c>
      <c r="N53" s="603" t="s">
        <v>12</v>
      </c>
      <c r="P53" s="604">
        <f>IF(ISTEXT(L53),"   N/A",ABS(L53-H53))</f>
        <v>203779</v>
      </c>
      <c r="Q53" s="589"/>
      <c r="R53" s="369"/>
      <c r="S53" s="369"/>
      <c r="W53" s="613"/>
      <c r="Z53" s="750"/>
      <c r="AA53" s="751"/>
      <c r="AB53" s="749"/>
      <c r="AC53" s="752"/>
      <c r="AD53" s="752"/>
      <c r="AE53" s="752"/>
      <c r="AF53" s="752"/>
      <c r="AG53" s="752"/>
      <c r="AH53" s="752"/>
    </row>
    <row r="54" spans="4:34" ht="16.5" customHeight="1" x14ac:dyDescent="0.25">
      <c r="D54" s="738"/>
      <c r="R54" s="635"/>
      <c r="S54" s="635"/>
      <c r="W54" s="613"/>
      <c r="Z54" s="750"/>
      <c r="AA54" s="751"/>
      <c r="AB54" s="749"/>
      <c r="AC54" s="752"/>
      <c r="AD54" s="752"/>
      <c r="AE54" s="752"/>
      <c r="AF54" s="752"/>
      <c r="AG54" s="752"/>
      <c r="AH54" s="752"/>
    </row>
    <row r="55" spans="4:34" ht="16.5" customHeight="1" x14ac:dyDescent="0.25">
      <c r="D55" s="738" t="s">
        <v>514</v>
      </c>
      <c r="G55" s="585" t="s">
        <v>19</v>
      </c>
      <c r="H55" s="365">
        <v>0</v>
      </c>
      <c r="L55" s="615">
        <f>IF(OR($A$1&lt;1,$A$1&gt;7),0,HLOOKUP($A$1,TABLE,AB32+1))</f>
        <v>110107</v>
      </c>
      <c r="N55" s="603" t="s">
        <v>12</v>
      </c>
      <c r="P55" s="604">
        <f>IF(ISTEXT(L55),"   N/A",ABS(L55-H55))</f>
        <v>110107</v>
      </c>
      <c r="Q55" s="589"/>
      <c r="R55" s="369"/>
      <c r="S55" s="369"/>
      <c r="W55" s="613"/>
      <c r="Z55" s="750"/>
      <c r="AA55" s="751"/>
      <c r="AB55" s="749"/>
      <c r="AC55" s="752"/>
      <c r="AD55" s="752"/>
      <c r="AE55" s="752"/>
      <c r="AF55" s="752"/>
      <c r="AG55" s="752"/>
      <c r="AH55" s="752"/>
    </row>
    <row r="56" spans="4:34" ht="16.5" customHeight="1" x14ac:dyDescent="0.25">
      <c r="D56" s="738"/>
      <c r="R56" s="635"/>
      <c r="S56" s="635"/>
      <c r="W56" s="613"/>
      <c r="Z56" s="750"/>
      <c r="AA56" s="751"/>
      <c r="AB56" s="749"/>
      <c r="AC56" s="752"/>
      <c r="AD56" s="752"/>
      <c r="AE56" s="752"/>
      <c r="AF56" s="752"/>
      <c r="AG56" s="752"/>
      <c r="AH56" s="752"/>
    </row>
    <row r="57" spans="4:34" ht="16.5" customHeight="1" x14ac:dyDescent="0.25">
      <c r="D57" s="738" t="s">
        <v>455</v>
      </c>
      <c r="G57" s="585" t="s">
        <v>19</v>
      </c>
      <c r="H57" s="365">
        <v>0</v>
      </c>
      <c r="L57" s="615">
        <f>IF(OR($A$1&lt;1,$A$1&gt;7),0,HLOOKUP($A$1,TABLE,AB33+1))</f>
        <v>42000</v>
      </c>
      <c r="N57" s="603" t="s">
        <v>12</v>
      </c>
      <c r="P57" s="604">
        <f>IF(ISTEXT(L57),"   N/A",ABS(L57-H57))</f>
        <v>42000</v>
      </c>
      <c r="Q57" s="589"/>
      <c r="R57" s="369"/>
      <c r="S57" s="369"/>
      <c r="W57" s="613"/>
      <c r="Z57" s="750"/>
      <c r="AA57" s="753"/>
      <c r="AB57" s="749"/>
      <c r="AC57" s="752"/>
      <c r="AD57" s="752"/>
      <c r="AE57" s="752"/>
      <c r="AF57" s="752"/>
      <c r="AG57" s="752"/>
      <c r="AH57" s="752"/>
    </row>
    <row r="58" spans="4:34" ht="16.5" customHeight="1" x14ac:dyDescent="0.25">
      <c r="D58" s="738"/>
      <c r="R58" s="635"/>
      <c r="S58" s="635"/>
      <c r="W58" s="613"/>
      <c r="Z58" s="750"/>
      <c r="AA58" s="751"/>
      <c r="AB58" s="749"/>
      <c r="AC58" s="752"/>
      <c r="AD58" s="752"/>
      <c r="AE58" s="752"/>
      <c r="AF58" s="752"/>
      <c r="AG58" s="752"/>
      <c r="AH58" s="752"/>
    </row>
    <row r="59" spans="4:34" ht="16.5" customHeight="1" x14ac:dyDescent="0.25">
      <c r="D59" s="738" t="s">
        <v>513</v>
      </c>
      <c r="G59" s="585" t="s">
        <v>19</v>
      </c>
      <c r="H59" s="365">
        <v>0</v>
      </c>
      <c r="L59" s="615">
        <f>IF(OR($A$1&lt;1,$A$1&gt;7),0,HLOOKUP($A$1,TABLE,AB34+1))</f>
        <v>5475</v>
      </c>
      <c r="N59" s="603" t="s">
        <v>12</v>
      </c>
      <c r="P59" s="604">
        <f>IF(ISTEXT(L59),"   N/A",ABS(L59-H59))</f>
        <v>5475</v>
      </c>
      <c r="Q59" s="589"/>
      <c r="R59" s="369"/>
      <c r="S59" s="369"/>
      <c r="W59" s="613"/>
      <c r="Z59" s="750"/>
      <c r="AA59" s="751"/>
      <c r="AB59" s="749"/>
      <c r="AC59" s="752"/>
      <c r="AD59" s="752"/>
      <c r="AE59" s="752"/>
      <c r="AF59" s="752"/>
      <c r="AG59" s="752"/>
      <c r="AH59" s="752"/>
    </row>
    <row r="60" spans="4:34" ht="16.5" customHeight="1" x14ac:dyDescent="0.25">
      <c r="D60" s="738"/>
      <c r="R60" s="635"/>
      <c r="S60" s="635"/>
      <c r="W60" s="613"/>
      <c r="Z60" s="750"/>
      <c r="AA60" s="751"/>
      <c r="AB60" s="749"/>
      <c r="AC60" s="752"/>
      <c r="AD60" s="752"/>
      <c r="AE60" s="752"/>
      <c r="AF60" s="752"/>
      <c r="AG60" s="752"/>
      <c r="AH60" s="752"/>
    </row>
    <row r="61" spans="4:34" ht="16.5" customHeight="1" x14ac:dyDescent="0.25">
      <c r="D61" s="585" t="s">
        <v>457</v>
      </c>
      <c r="R61" s="635"/>
      <c r="S61" s="635"/>
      <c r="W61" s="613"/>
      <c r="Z61" s="750"/>
      <c r="AA61" s="751"/>
      <c r="AB61" s="749"/>
      <c r="AC61" s="752"/>
      <c r="AD61" s="752"/>
      <c r="AE61" s="752"/>
      <c r="AF61" s="752"/>
      <c r="AG61" s="752"/>
      <c r="AH61" s="752"/>
    </row>
    <row r="62" spans="4:34" ht="16.5" customHeight="1" x14ac:dyDescent="0.25">
      <c r="R62" s="635"/>
      <c r="S62" s="635"/>
      <c r="W62" s="613"/>
      <c r="Z62" s="605"/>
      <c r="AA62" s="283"/>
      <c r="AC62" s="616"/>
      <c r="AD62" s="616"/>
      <c r="AE62" s="616"/>
      <c r="AF62" s="616"/>
      <c r="AG62" s="616"/>
      <c r="AH62" s="616"/>
    </row>
    <row r="63" spans="4:34" ht="16.5" customHeight="1" x14ac:dyDescent="0.25">
      <c r="D63" s="738" t="s">
        <v>454</v>
      </c>
      <c r="H63" s="365">
        <v>0</v>
      </c>
      <c r="I63" s="585" t="s">
        <v>11</v>
      </c>
      <c r="L63" s="616">
        <f>IF(OR($A$1&lt;1,$A$1&gt;7),0,HLOOKUP($A$1,TABLE,AB35+1))</f>
        <v>39.6</v>
      </c>
      <c r="N63" s="603" t="s">
        <v>12</v>
      </c>
      <c r="P63" s="604">
        <f>IF(ISTEXT(L63),"   N/A",ABS(L63-H63))</f>
        <v>39.6</v>
      </c>
      <c r="Q63" s="589"/>
      <c r="R63" s="369"/>
      <c r="S63" s="369"/>
      <c r="W63" s="613"/>
      <c r="Z63" s="605"/>
      <c r="AA63" s="283"/>
      <c r="AC63" s="616"/>
      <c r="AD63" s="616"/>
      <c r="AE63" s="616"/>
      <c r="AF63" s="616"/>
      <c r="AG63" s="616"/>
      <c r="AH63" s="616"/>
    </row>
    <row r="64" spans="4:34" ht="16.5" customHeight="1" x14ac:dyDescent="0.25">
      <c r="D64" s="738"/>
      <c r="R64" s="635"/>
      <c r="S64" s="635"/>
      <c r="W64" s="613"/>
      <c r="Z64" s="605"/>
      <c r="AA64" s="283"/>
      <c r="AC64" s="585"/>
      <c r="AD64" s="585"/>
      <c r="AE64" s="585"/>
      <c r="AF64" s="585"/>
      <c r="AG64" s="585"/>
      <c r="AH64" s="585"/>
    </row>
    <row r="65" spans="4:34" ht="16.5" customHeight="1" x14ac:dyDescent="0.25">
      <c r="D65" s="738" t="s">
        <v>174</v>
      </c>
      <c r="H65" s="365">
        <v>0</v>
      </c>
      <c r="I65" s="585" t="s">
        <v>11</v>
      </c>
      <c r="L65" s="615">
        <f>IF(OR($A$1&lt;1,$A$1&gt;7),0,HLOOKUP($A$1,TABLE,AB36+1))</f>
        <v>20.5</v>
      </c>
      <c r="N65" s="603" t="s">
        <v>12</v>
      </c>
      <c r="P65" s="604">
        <f>IF(ISTEXT(L65),"   N/A",ABS(L65-H65))</f>
        <v>20.5</v>
      </c>
      <c r="Q65" s="589"/>
      <c r="R65" s="369"/>
      <c r="S65" s="369"/>
      <c r="W65" s="613"/>
      <c r="Z65" s="605"/>
      <c r="AA65" s="283"/>
      <c r="AD65" s="616"/>
      <c r="AE65" s="616"/>
      <c r="AF65" s="616"/>
      <c r="AG65" s="616"/>
      <c r="AH65" s="616"/>
    </row>
    <row r="66" spans="4:34" ht="16.5" customHeight="1" x14ac:dyDescent="0.25">
      <c r="D66" s="738"/>
      <c r="R66" s="635"/>
      <c r="S66" s="635"/>
      <c r="W66" s="613"/>
      <c r="Z66" s="605"/>
      <c r="AA66" s="283"/>
      <c r="AD66" s="616"/>
      <c r="AE66" s="616"/>
      <c r="AF66" s="616"/>
      <c r="AG66" s="616"/>
      <c r="AH66" s="616"/>
    </row>
    <row r="67" spans="4:34" ht="16.5" customHeight="1" x14ac:dyDescent="0.25">
      <c r="D67" s="738" t="s">
        <v>514</v>
      </c>
      <c r="H67" s="365">
        <v>0</v>
      </c>
      <c r="I67" s="585" t="s">
        <v>11</v>
      </c>
      <c r="L67" s="615">
        <f>IF(OR($A$1&lt;1,$A$1&gt;7),0,HLOOKUP($A$1,TABLE,AB37+1))</f>
        <v>2.2999999999999998</v>
      </c>
      <c r="N67" s="603" t="s">
        <v>12</v>
      </c>
      <c r="P67" s="604">
        <f>IF(ISTEXT(L67),"   N/A",ABS(L67-H67))</f>
        <v>2.2999999999999998</v>
      </c>
      <c r="Q67" s="589"/>
      <c r="R67" s="369"/>
      <c r="S67" s="369"/>
      <c r="W67" s="613"/>
      <c r="Z67" s="605"/>
      <c r="AA67" s="283"/>
      <c r="AD67" s="616"/>
      <c r="AE67" s="616"/>
      <c r="AF67" s="616"/>
      <c r="AG67" s="616"/>
      <c r="AH67" s="616"/>
    </row>
    <row r="68" spans="4:34" ht="16.5" customHeight="1" x14ac:dyDescent="0.25">
      <c r="D68" s="738"/>
      <c r="H68" s="763"/>
      <c r="L68" s="615"/>
      <c r="N68" s="603"/>
      <c r="P68" s="604"/>
      <c r="Q68" s="589"/>
      <c r="R68" s="640"/>
      <c r="S68" s="640"/>
      <c r="W68" s="613"/>
      <c r="Z68" s="605"/>
      <c r="AA68" s="283"/>
      <c r="AD68" s="616"/>
      <c r="AE68" s="616"/>
      <c r="AF68" s="616"/>
      <c r="AG68" s="616"/>
      <c r="AH68" s="616"/>
    </row>
    <row r="69" spans="4:34" ht="16.5" customHeight="1" x14ac:dyDescent="0.25">
      <c r="D69" s="738" t="s">
        <v>455</v>
      </c>
      <c r="H69" s="365">
        <v>0</v>
      </c>
      <c r="I69" s="585" t="s">
        <v>11</v>
      </c>
      <c r="L69" s="615">
        <f>IF(OR($A$1&lt;1,$A$1&gt;7),0,HLOOKUP($A$1,TABLE,AB38+1))</f>
        <v>16.5</v>
      </c>
      <c r="N69" s="603" t="s">
        <v>12</v>
      </c>
      <c r="P69" s="604">
        <f>IF(ISTEXT(L69),"   N/A",ABS(L69-H69))</f>
        <v>16.5</v>
      </c>
      <c r="Q69" s="589"/>
      <c r="R69" s="369"/>
      <c r="S69" s="369"/>
      <c r="W69" s="613"/>
      <c r="Z69" s="605"/>
      <c r="AA69" s="283"/>
      <c r="AD69" s="616"/>
      <c r="AE69" s="616"/>
      <c r="AF69" s="616"/>
      <c r="AG69" s="616"/>
      <c r="AH69" s="616"/>
    </row>
    <row r="70" spans="4:34" ht="16.5" customHeight="1" x14ac:dyDescent="0.25">
      <c r="D70" s="738"/>
      <c r="H70" s="763"/>
      <c r="L70" s="615"/>
      <c r="N70" s="603"/>
      <c r="P70" s="604"/>
      <c r="Q70" s="589"/>
      <c r="R70" s="640"/>
      <c r="S70" s="640"/>
      <c r="W70" s="613"/>
      <c r="Z70" s="605"/>
      <c r="AA70" s="283"/>
      <c r="AD70" s="616"/>
      <c r="AE70" s="616"/>
      <c r="AF70" s="616"/>
      <c r="AG70" s="616"/>
      <c r="AH70" s="616"/>
    </row>
    <row r="71" spans="4:34" ht="16.5" customHeight="1" x14ac:dyDescent="0.25">
      <c r="D71" s="738" t="s">
        <v>513</v>
      </c>
      <c r="H71" s="365">
        <v>0</v>
      </c>
      <c r="I71" s="585" t="s">
        <v>11</v>
      </c>
      <c r="L71" s="615">
        <f>IF(OR($A$1&lt;1,$A$1&gt;7),0,HLOOKUP($A$1,TABLE,AB39+1))</f>
        <v>2.2999999999999998</v>
      </c>
      <c r="N71" s="603" t="s">
        <v>12</v>
      </c>
      <c r="P71" s="604">
        <f>IF(ISTEXT(L71),"   N/A",ABS(L71-H71))</f>
        <v>2.2999999999999998</v>
      </c>
      <c r="Q71" s="589"/>
      <c r="R71" s="369"/>
      <c r="S71" s="369"/>
      <c r="W71" s="613"/>
      <c r="Z71" s="605"/>
      <c r="AA71" s="283"/>
      <c r="AD71" s="616"/>
      <c r="AE71" s="616"/>
      <c r="AF71" s="616"/>
      <c r="AG71" s="616"/>
      <c r="AH71" s="616"/>
    </row>
    <row r="72" spans="4:34" ht="16.5" customHeight="1" x14ac:dyDescent="0.25">
      <c r="D72" s="738"/>
      <c r="H72" s="763"/>
      <c r="L72" s="615"/>
      <c r="N72" s="603"/>
      <c r="P72" s="604"/>
      <c r="Q72" s="589"/>
      <c r="R72" s="640"/>
      <c r="S72" s="640"/>
      <c r="W72" s="613"/>
      <c r="Z72" s="605"/>
      <c r="AA72" s="283"/>
      <c r="AD72" s="616"/>
      <c r="AE72" s="616"/>
      <c r="AF72" s="616"/>
      <c r="AG72" s="616"/>
      <c r="AH72" s="616"/>
    </row>
    <row r="73" spans="4:34" ht="16.5" customHeight="1" x14ac:dyDescent="0.25">
      <c r="Z73" s="605"/>
      <c r="AA73" s="283"/>
      <c r="AD73" s="616"/>
      <c r="AE73" s="616"/>
      <c r="AF73" s="616"/>
      <c r="AG73" s="616"/>
      <c r="AH73" s="616"/>
    </row>
    <row r="74" spans="4:34" ht="16.5" customHeight="1" x14ac:dyDescent="0.25">
      <c r="Z74" s="605"/>
      <c r="AA74" s="283"/>
      <c r="AD74" s="616"/>
      <c r="AE74" s="616"/>
      <c r="AF74" s="616"/>
      <c r="AG74" s="616"/>
      <c r="AH74" s="616"/>
    </row>
    <row r="75" spans="4:34" ht="16.5" customHeight="1" x14ac:dyDescent="0.25">
      <c r="Z75" s="605"/>
      <c r="AA75" s="283"/>
      <c r="AD75" s="616"/>
      <c r="AE75" s="616"/>
      <c r="AF75" s="616"/>
      <c r="AG75" s="616"/>
      <c r="AH75" s="616"/>
    </row>
    <row r="76" spans="4:34" ht="16.5" customHeight="1" x14ac:dyDescent="0.25">
      <c r="Z76" s="605"/>
      <c r="AA76" s="283"/>
      <c r="AD76" s="616"/>
      <c r="AE76" s="616"/>
      <c r="AF76" s="616"/>
      <c r="AG76" s="616"/>
      <c r="AH76" s="616"/>
    </row>
    <row r="144" ht="12" customHeight="1" x14ac:dyDescent="0.25"/>
    <row r="145" ht="21.75" customHeight="1" x14ac:dyDescent="0.25"/>
  </sheetData>
  <mergeCells count="4">
    <mergeCell ref="E3:M3"/>
    <mergeCell ref="O3:Q3"/>
    <mergeCell ref="L9:N9"/>
    <mergeCell ref="R10:S10"/>
  </mergeCells>
  <printOptions gridLinesSet="0"/>
  <pageMargins left="0.25" right="0.25" top="0.25" bottom="0.25" header="0.5" footer="0.5"/>
  <pageSetup scale="70" orientation="landscape" horizontalDpi="4294967292" r:id="rId1"/>
  <headerFooter alignWithMargins="0">
    <oddFooter>Page &amp;P of &amp;N</oddFooter>
  </headerFooter>
  <rowBreaks count="1" manualBreakCount="1">
    <brk id="26" min="2" max="18" man="1"/>
  </row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3">
    <tabColor theme="6"/>
  </sheetPr>
  <dimension ref="A1:AI158"/>
  <sheetViews>
    <sheetView showGridLines="0" zoomScaleNormal="100" zoomScalePageLayoutView="85" workbookViewId="0">
      <pane xSplit="1" ySplit="11" topLeftCell="B12" activePane="bottomRight" state="frozen"/>
      <selection pane="topRight"/>
      <selection pane="bottomLeft"/>
      <selection pane="bottomRight" activeCell="H17" sqref="H17"/>
    </sheetView>
  </sheetViews>
  <sheetFormatPr defaultColWidth="12.42578125" defaultRowHeight="16.5" customHeight="1" x14ac:dyDescent="0.25"/>
  <cols>
    <col min="1" max="1" width="6.140625" style="585" customWidth="1"/>
    <col min="2" max="3" width="2.28515625" style="585" customWidth="1"/>
    <col min="4" max="4" width="11.42578125" style="585" customWidth="1"/>
    <col min="5" max="5" width="25.42578125" style="585" customWidth="1"/>
    <col min="6" max="6" width="4.42578125" style="585" customWidth="1"/>
    <col min="7" max="7" width="2.28515625" style="585" customWidth="1"/>
    <col min="8" max="8" width="19.42578125" style="585" customWidth="1"/>
    <col min="9" max="9" width="2.28515625" style="585" customWidth="1"/>
    <col min="10" max="10" width="8.7109375" style="585" customWidth="1"/>
    <col min="11" max="11" width="3.42578125" style="585" customWidth="1"/>
    <col min="12" max="12" width="14.7109375" style="585" customWidth="1"/>
    <col min="13" max="13" width="2.28515625" style="585" customWidth="1"/>
    <col min="14" max="14" width="14.7109375" style="585" customWidth="1"/>
    <col min="15" max="15" width="2.28515625" style="585" customWidth="1"/>
    <col min="16" max="16" width="13.85546875" style="585" customWidth="1"/>
    <col min="17" max="17" width="2.28515625" style="585" customWidth="1"/>
    <col min="18" max="18" width="12.42578125" style="585" customWidth="1"/>
    <col min="19" max="19" width="32" style="585" customWidth="1"/>
    <col min="20" max="20" width="12.42578125" style="585"/>
    <col min="21" max="21" width="8.7109375" style="585" customWidth="1"/>
    <col min="22" max="22" width="11.28515625" style="585" customWidth="1"/>
    <col min="23" max="23" width="9.42578125" style="585" hidden="1" customWidth="1"/>
    <col min="24" max="24" width="4" style="585" hidden="1" customWidth="1"/>
    <col min="25" max="25" width="6.140625" style="585" hidden="1" customWidth="1"/>
    <col min="26" max="26" width="31.28515625" style="585" hidden="1" customWidth="1"/>
    <col min="27" max="27" width="11.7109375" style="585" hidden="1" customWidth="1"/>
    <col min="28" max="28" width="4" style="585" hidden="1" customWidth="1"/>
    <col min="29" max="29" width="19.28515625" style="587" hidden="1" customWidth="1"/>
    <col min="30" max="30" width="11.5703125" style="587" hidden="1" customWidth="1"/>
    <col min="31" max="34" width="13.42578125" style="587" hidden="1" customWidth="1"/>
    <col min="35" max="35" width="2.28515625" style="585" customWidth="1"/>
    <col min="36" max="36" width="10.85546875" style="585" customWidth="1"/>
    <col min="37" max="37" width="1.28515625" style="585" customWidth="1"/>
    <col min="38" max="16384" width="12.42578125" style="585"/>
  </cols>
  <sheetData>
    <row r="1" spans="1:35" s="561" customFormat="1" ht="32.1" customHeight="1" x14ac:dyDescent="0.35">
      <c r="A1" s="735">
        <f>rev_code</f>
        <v>1</v>
      </c>
      <c r="B1" s="183"/>
      <c r="C1" s="184"/>
      <c r="D1" s="185" t="s">
        <v>388</v>
      </c>
      <c r="E1" s="559"/>
      <c r="F1" s="559"/>
      <c r="G1" s="559"/>
      <c r="H1" s="559"/>
      <c r="I1" s="559"/>
      <c r="J1" s="559"/>
      <c r="K1" s="559"/>
      <c r="L1" s="559"/>
      <c r="M1" s="559"/>
      <c r="N1" s="559"/>
      <c r="O1" s="559"/>
      <c r="P1" s="559"/>
      <c r="Q1" s="559"/>
      <c r="R1" s="559"/>
      <c r="S1" s="560"/>
      <c r="AC1" s="562"/>
      <c r="AD1" s="562"/>
      <c r="AE1" s="562"/>
      <c r="AF1" s="562"/>
      <c r="AG1" s="562"/>
      <c r="AH1" s="562"/>
    </row>
    <row r="3" spans="1:35" s="565" customFormat="1" ht="16.5" customHeight="1" x14ac:dyDescent="0.3">
      <c r="A3" s="563"/>
      <c r="B3" s="563"/>
      <c r="C3" s="563"/>
      <c r="D3" s="195" t="s">
        <v>0</v>
      </c>
      <c r="E3" s="849" t="str">
        <f>IF(agency="","",agency)</f>
        <v xml:space="preserve"> </v>
      </c>
      <c r="F3" s="849"/>
      <c r="G3" s="849"/>
      <c r="H3" s="849"/>
      <c r="I3" s="849"/>
      <c r="J3" s="849"/>
      <c r="K3" s="849"/>
      <c r="L3" s="849"/>
      <c r="M3" s="849"/>
      <c r="N3" s="196" t="s">
        <v>1</v>
      </c>
      <c r="O3" s="850" t="str">
        <f>IF(date="","",date)</f>
        <v xml:space="preserve"> </v>
      </c>
      <c r="P3" s="850"/>
      <c r="Q3" s="850"/>
      <c r="R3" s="197"/>
      <c r="S3" s="564"/>
      <c r="AC3" s="566"/>
      <c r="AD3" s="566"/>
      <c r="AE3" s="566"/>
      <c r="AF3" s="566"/>
      <c r="AG3" s="566"/>
      <c r="AH3" s="566"/>
    </row>
    <row r="4" spans="1:35" s="569" customFormat="1" ht="16.5" customHeight="1" thickBot="1" x14ac:dyDescent="0.35">
      <c r="A4" s="567"/>
      <c r="B4" s="567"/>
      <c r="C4" s="567"/>
      <c r="D4" s="195"/>
      <c r="E4" s="201"/>
      <c r="F4" s="201"/>
      <c r="G4" s="202"/>
      <c r="H4" s="202"/>
      <c r="I4" s="202"/>
      <c r="J4" s="202"/>
      <c r="K4" s="202"/>
      <c r="L4" s="202"/>
      <c r="M4" s="202"/>
      <c r="N4" s="196"/>
      <c r="O4" s="204"/>
      <c r="P4" s="205"/>
      <c r="Q4" s="202"/>
      <c r="R4" s="197"/>
      <c r="S4" s="568"/>
      <c r="AC4" s="570"/>
      <c r="AD4" s="570"/>
      <c r="AE4" s="570"/>
      <c r="AF4" s="570"/>
      <c r="AG4" s="570"/>
      <c r="AH4" s="570"/>
    </row>
    <row r="5" spans="1:35" s="571" customFormat="1" ht="16.5" customHeight="1" thickBot="1" x14ac:dyDescent="0.3">
      <c r="C5" s="572"/>
      <c r="D5" s="10"/>
      <c r="E5" s="24"/>
      <c r="F5" s="25"/>
      <c r="G5" s="26"/>
      <c r="H5" s="26"/>
      <c r="I5" s="26"/>
      <c r="J5" s="27" t="s">
        <v>64</v>
      </c>
      <c r="K5" s="25"/>
      <c r="L5" s="26"/>
      <c r="M5" s="25"/>
      <c r="N5" s="25" t="str">
        <f>IF(OR($A$1&lt;1,$A$1&gt;7),'READ ME!'!$B$278,CHOOSE($A$1+1,'READ ME!'!$B$278,'READ ME!'!$B$272,'READ ME!'!$B$273,'READ ME!'!$B$274,'READ ME!'!$B$275,'READ ME!'!$B$276,'READ ME!'!$B$277,'READ ME!'!$B$278))</f>
        <v>Under $1,250,000</v>
      </c>
      <c r="O5" s="25"/>
      <c r="P5" s="29"/>
      <c r="Q5" s="26"/>
      <c r="R5" s="30"/>
      <c r="AC5" s="73"/>
      <c r="AD5" s="73"/>
      <c r="AE5" s="73"/>
      <c r="AF5" s="73"/>
      <c r="AG5" s="73"/>
      <c r="AH5" s="73"/>
    </row>
    <row r="6" spans="1:35" s="565" customFormat="1" ht="16.5" customHeight="1" x14ac:dyDescent="0.3">
      <c r="A6" s="563"/>
      <c r="B6" s="563"/>
      <c r="C6" s="563"/>
      <c r="D6" s="563"/>
      <c r="E6" s="563"/>
      <c r="F6" s="563"/>
      <c r="G6" s="563"/>
      <c r="H6" s="563"/>
      <c r="I6" s="563"/>
      <c r="J6" s="563"/>
      <c r="K6" s="563"/>
      <c r="L6" s="563"/>
      <c r="M6" s="563"/>
      <c r="N6" s="563"/>
      <c r="O6" s="563"/>
      <c r="P6" s="563"/>
      <c r="Q6" s="563"/>
      <c r="R6" s="563"/>
      <c r="AC6" s="566"/>
      <c r="AD6" s="566"/>
      <c r="AE6" s="566"/>
      <c r="AF6" s="566"/>
      <c r="AG6" s="566"/>
      <c r="AH6" s="566"/>
    </row>
    <row r="7" spans="1:35" s="565" customFormat="1" ht="16.5" customHeight="1" x14ac:dyDescent="0.3">
      <c r="A7" s="563"/>
      <c r="B7" s="563"/>
      <c r="C7" s="563"/>
      <c r="D7" s="563"/>
      <c r="E7" s="563"/>
      <c r="F7" s="212" t="s">
        <v>499</v>
      </c>
      <c r="G7" s="337"/>
      <c r="H7" s="214">
        <f>NR</f>
        <v>0</v>
      </c>
      <c r="I7" s="215" t="s">
        <v>319</v>
      </c>
      <c r="J7" s="563"/>
      <c r="K7" s="563"/>
      <c r="L7" s="563"/>
      <c r="M7" s="563"/>
      <c r="N7" s="563"/>
      <c r="O7" s="563"/>
      <c r="P7" s="563"/>
      <c r="Q7" s="563"/>
      <c r="R7" s="563"/>
      <c r="AC7" s="566"/>
      <c r="AD7" s="566"/>
      <c r="AE7" s="566"/>
      <c r="AF7" s="566"/>
      <c r="AG7" s="566"/>
      <c r="AH7" s="566"/>
    </row>
    <row r="8" spans="1:35" s="565" customFormat="1" ht="16.5" customHeight="1" x14ac:dyDescent="0.3">
      <c r="A8" s="563"/>
      <c r="B8" s="563"/>
      <c r="C8" s="563"/>
      <c r="D8" s="563"/>
      <c r="E8" s="563"/>
      <c r="F8" s="216"/>
      <c r="G8" s="216"/>
      <c r="H8" s="338"/>
      <c r="I8" s="563"/>
      <c r="J8" s="563"/>
      <c r="K8" s="563"/>
      <c r="L8" s="563"/>
      <c r="M8" s="563"/>
      <c r="N8" s="563"/>
      <c r="O8" s="563"/>
      <c r="P8" s="563"/>
      <c r="Q8" s="563"/>
      <c r="R8" s="563"/>
      <c r="AC8" s="566"/>
      <c r="AD8" s="566"/>
      <c r="AE8" s="566"/>
      <c r="AF8" s="566"/>
      <c r="AG8" s="566"/>
      <c r="AH8" s="566"/>
    </row>
    <row r="9" spans="1:35" s="563" customFormat="1" ht="16.5" customHeight="1" x14ac:dyDescent="0.3">
      <c r="C9" s="573"/>
      <c r="D9" s="574"/>
      <c r="H9" s="202" t="s">
        <v>122</v>
      </c>
      <c r="I9" s="574"/>
      <c r="J9" s="574"/>
      <c r="L9" s="857" t="s">
        <v>3</v>
      </c>
      <c r="M9" s="857"/>
      <c r="N9" s="857"/>
      <c r="P9" s="339" t="s">
        <v>89</v>
      </c>
      <c r="Q9" s="210"/>
      <c r="R9" s="195"/>
      <c r="S9" s="575"/>
      <c r="AC9" s="576"/>
      <c r="AD9" s="576"/>
      <c r="AE9" s="576"/>
      <c r="AF9" s="576"/>
      <c r="AG9" s="576"/>
      <c r="AH9" s="576"/>
    </row>
    <row r="10" spans="1:35" s="563" customFormat="1" ht="16.5" customHeight="1" x14ac:dyDescent="0.3">
      <c r="A10" s="573"/>
      <c r="C10" s="577" t="s">
        <v>99</v>
      </c>
      <c r="D10" s="578"/>
      <c r="E10" s="578"/>
      <c r="F10" s="574"/>
      <c r="H10" s="224" t="s">
        <v>171</v>
      </c>
      <c r="I10" s="579"/>
      <c r="J10" s="343"/>
      <c r="L10" s="227" t="s">
        <v>123</v>
      </c>
      <c r="M10" s="210"/>
      <c r="N10" s="222" t="s">
        <v>7</v>
      </c>
      <c r="P10" s="346" t="s">
        <v>8</v>
      </c>
      <c r="Q10" s="210"/>
      <c r="R10" s="854" t="s">
        <v>121</v>
      </c>
      <c r="S10" s="854"/>
      <c r="V10" s="580"/>
      <c r="W10" s="580"/>
      <c r="X10" s="580"/>
      <c r="Y10" s="580"/>
      <c r="Z10" s="580"/>
      <c r="AC10" s="576"/>
      <c r="AD10" s="576"/>
      <c r="AE10" s="576"/>
      <c r="AF10" s="576"/>
      <c r="AG10" s="576"/>
      <c r="AH10" s="576"/>
    </row>
    <row r="11" spans="1:35" ht="16.5" customHeight="1" x14ac:dyDescent="0.25">
      <c r="A11" s="581"/>
      <c r="B11" s="582"/>
      <c r="C11" s="581"/>
      <c r="D11" s="583"/>
      <c r="E11" s="583"/>
      <c r="F11" s="583"/>
      <c r="G11" s="582"/>
      <c r="H11" s="259"/>
      <c r="I11" s="420"/>
      <c r="J11" s="421"/>
      <c r="K11" s="582"/>
      <c r="L11" s="422"/>
      <c r="M11" s="423"/>
      <c r="N11" s="424"/>
      <c r="O11" s="582"/>
      <c r="P11" s="425"/>
      <c r="Q11" s="323"/>
      <c r="R11" s="424"/>
      <c r="S11" s="647"/>
      <c r="V11" s="586"/>
      <c r="W11" s="586"/>
      <c r="X11" s="586"/>
      <c r="Y11" s="586"/>
      <c r="Z11" s="586"/>
    </row>
    <row r="12" spans="1:35" ht="16.5" customHeight="1" x14ac:dyDescent="0.25">
      <c r="P12" s="588"/>
      <c r="Q12" s="589"/>
      <c r="R12" s="589"/>
      <c r="S12" s="589"/>
      <c r="AC12" s="591" t="s">
        <v>10</v>
      </c>
      <c r="AD12" s="592">
        <v>1250</v>
      </c>
      <c r="AE12" s="592">
        <v>2500</v>
      </c>
      <c r="AF12" s="592">
        <v>5000</v>
      </c>
      <c r="AG12" s="592">
        <v>10000</v>
      </c>
      <c r="AH12" s="591" t="s">
        <v>107</v>
      </c>
      <c r="AI12" s="593"/>
    </row>
    <row r="13" spans="1:35" ht="16.5" customHeight="1" x14ac:dyDescent="0.3">
      <c r="C13" s="614" t="s">
        <v>100</v>
      </c>
      <c r="L13" s="609"/>
      <c r="P13" s="604"/>
      <c r="Q13" s="589"/>
      <c r="R13" s="589"/>
      <c r="S13" s="589"/>
      <c r="Z13" s="597"/>
      <c r="AA13" s="597"/>
      <c r="AC13" s="592">
        <v>1250</v>
      </c>
      <c r="AD13" s="592">
        <v>2500</v>
      </c>
      <c r="AE13" s="592">
        <v>5000</v>
      </c>
      <c r="AF13" s="592">
        <v>10000</v>
      </c>
      <c r="AG13" s="592">
        <v>25000</v>
      </c>
      <c r="AH13" s="592">
        <v>25000</v>
      </c>
      <c r="AI13" s="323"/>
    </row>
    <row r="14" spans="1:35" ht="16.5" customHeight="1" x14ac:dyDescent="0.25">
      <c r="D14" s="596"/>
      <c r="L14" s="609"/>
      <c r="P14" s="610"/>
      <c r="Q14" s="589"/>
      <c r="R14" s="589"/>
      <c r="S14" s="589"/>
      <c r="T14" s="599"/>
      <c r="Z14" s="597" t="s">
        <v>178</v>
      </c>
      <c r="AA14" s="597"/>
      <c r="AC14" s="587">
        <v>1</v>
      </c>
      <c r="AD14" s="587">
        <v>2</v>
      </c>
      <c r="AE14" s="587">
        <v>3</v>
      </c>
      <c r="AF14" s="587">
        <v>4</v>
      </c>
      <c r="AG14" s="587">
        <v>5</v>
      </c>
      <c r="AH14" s="587">
        <v>6</v>
      </c>
      <c r="AI14" s="387"/>
    </row>
    <row r="15" spans="1:35" ht="16.5" customHeight="1" x14ac:dyDescent="0.25">
      <c r="C15" s="620" t="s">
        <v>101</v>
      </c>
      <c r="P15" s="588"/>
      <c r="Q15" s="589"/>
      <c r="R15" s="589"/>
      <c r="S15" s="589"/>
      <c r="T15" s="599"/>
      <c r="W15" s="613" t="s">
        <v>207</v>
      </c>
      <c r="Z15" s="605" t="s">
        <v>58</v>
      </c>
      <c r="AA15" s="283" t="s">
        <v>12</v>
      </c>
      <c r="AB15" s="585">
        <v>1</v>
      </c>
      <c r="AC15" s="270">
        <v>0.24137900000000001</v>
      </c>
      <c r="AD15" s="270">
        <v>1.3548389999999999</v>
      </c>
      <c r="AE15" s="270">
        <v>2.1666669999999999</v>
      </c>
      <c r="AF15" s="270">
        <v>5.266667</v>
      </c>
      <c r="AG15" s="270">
        <v>8.5135140000000007</v>
      </c>
      <c r="AH15" s="270">
        <v>24.282050999999999</v>
      </c>
    </row>
    <row r="16" spans="1:35" ht="16.5" customHeight="1" x14ac:dyDescent="0.25">
      <c r="J16" s="607"/>
      <c r="K16" s="607"/>
      <c r="L16" s="607"/>
      <c r="P16" s="604"/>
      <c r="Q16" s="589"/>
      <c r="R16" s="589"/>
      <c r="S16" s="589"/>
      <c r="T16" s="599"/>
      <c r="W16" s="613" t="s">
        <v>207</v>
      </c>
      <c r="Z16" s="605" t="s">
        <v>142</v>
      </c>
      <c r="AA16" s="283" t="s">
        <v>12</v>
      </c>
      <c r="AB16" s="585">
        <v>2</v>
      </c>
      <c r="AC16" s="270">
        <v>31021.963333</v>
      </c>
      <c r="AD16" s="270">
        <v>53587.492412</v>
      </c>
      <c r="AE16" s="270">
        <v>56038.532270000003</v>
      </c>
      <c r="AF16" s="270">
        <v>67161.199588999996</v>
      </c>
      <c r="AG16" s="270">
        <v>98353.288589000003</v>
      </c>
      <c r="AH16" s="270">
        <v>149338.699945</v>
      </c>
    </row>
    <row r="17" spans="4:34" ht="16.5" customHeight="1" x14ac:dyDescent="0.25">
      <c r="D17" s="585" t="s">
        <v>58</v>
      </c>
      <c r="H17" s="365"/>
      <c r="J17" s="602"/>
      <c r="K17" s="607"/>
      <c r="L17" s="607">
        <f>IF(OR($A$1&lt;1,$A$1&gt;7),0,HLOOKUP($A$1,TABLE,AB15+1))</f>
        <v>0.24137900000000001</v>
      </c>
      <c r="N17" s="585" t="s">
        <v>12</v>
      </c>
      <c r="P17" s="604">
        <f>IF(ISTEXT(L17),"   N/A",ABS(L17-H17))</f>
        <v>0.24137900000000001</v>
      </c>
      <c r="Q17" s="589"/>
      <c r="R17" s="369"/>
      <c r="S17" s="369"/>
      <c r="T17" s="599"/>
      <c r="W17" s="613" t="s">
        <v>207</v>
      </c>
      <c r="Z17" s="605" t="s">
        <v>142</v>
      </c>
      <c r="AA17" s="283" t="s">
        <v>210</v>
      </c>
      <c r="AB17" s="585">
        <v>3</v>
      </c>
      <c r="AC17" s="269">
        <v>53865</v>
      </c>
      <c r="AD17" s="270">
        <v>123193</v>
      </c>
      <c r="AE17" s="270">
        <v>102293.3</v>
      </c>
      <c r="AF17" s="270">
        <v>117267.6</v>
      </c>
      <c r="AG17" s="270">
        <v>181240.2</v>
      </c>
      <c r="AH17" s="270">
        <v>281060.2</v>
      </c>
    </row>
    <row r="18" spans="4:34" ht="16.5" customHeight="1" x14ac:dyDescent="0.25">
      <c r="J18" s="607"/>
      <c r="K18" s="607"/>
      <c r="L18" s="607"/>
      <c r="N18" s="603"/>
      <c r="P18" s="604"/>
      <c r="Q18" s="589"/>
      <c r="R18" s="590"/>
      <c r="S18" s="590"/>
      <c r="T18" s="599"/>
      <c r="W18" s="613" t="s">
        <v>207</v>
      </c>
      <c r="Z18" s="605" t="s">
        <v>470</v>
      </c>
      <c r="AA18" s="283" t="s">
        <v>12</v>
      </c>
      <c r="AB18" s="585">
        <v>4</v>
      </c>
      <c r="AC18" s="270">
        <v>198782.51666699999</v>
      </c>
      <c r="AD18" s="270">
        <v>402362.88120800001</v>
      </c>
      <c r="AE18" s="270">
        <v>548982.83935400005</v>
      </c>
      <c r="AF18" s="270">
        <v>573068.01215800003</v>
      </c>
      <c r="AG18" s="270">
        <v>938814.343307</v>
      </c>
      <c r="AH18" s="270">
        <v>1025638.990916</v>
      </c>
    </row>
    <row r="19" spans="4:34" ht="16.5" customHeight="1" x14ac:dyDescent="0.25">
      <c r="J19" s="607"/>
      <c r="K19" s="607"/>
      <c r="L19" s="607"/>
      <c r="N19" s="603"/>
      <c r="P19" s="604"/>
      <c r="Q19" s="589"/>
      <c r="R19" s="590"/>
      <c r="S19" s="590"/>
      <c r="T19" s="599"/>
      <c r="W19" s="613" t="s">
        <v>207</v>
      </c>
      <c r="Z19" s="605" t="s">
        <v>470</v>
      </c>
      <c r="AA19" s="283" t="s">
        <v>210</v>
      </c>
      <c r="AB19" s="585">
        <v>5</v>
      </c>
      <c r="AC19" s="269">
        <v>295233</v>
      </c>
      <c r="AD19" s="270">
        <v>724923</v>
      </c>
      <c r="AE19" s="270">
        <v>1103924</v>
      </c>
      <c r="AF19" s="270">
        <v>857715.5</v>
      </c>
      <c r="AG19" s="270">
        <v>1666104</v>
      </c>
      <c r="AH19" s="270">
        <v>1584620</v>
      </c>
    </row>
    <row r="20" spans="4:34" ht="16.5" customHeight="1" x14ac:dyDescent="0.25">
      <c r="D20" s="603" t="s">
        <v>142</v>
      </c>
      <c r="G20" s="603" t="s">
        <v>19</v>
      </c>
      <c r="H20" s="365"/>
      <c r="I20" s="603"/>
      <c r="J20" s="602"/>
      <c r="K20" s="609"/>
      <c r="L20" s="609">
        <f>IF(OR($A$1&lt;1,$A$1&gt;7),0,HLOOKUP($A$1,TABLE,AB16+1))</f>
        <v>31021.963333</v>
      </c>
      <c r="N20" s="603" t="s">
        <v>12</v>
      </c>
      <c r="P20" s="610">
        <f>IF(ISTEXT(L20),"   N/A",ABS(L20-H20))</f>
        <v>31021.963333</v>
      </c>
      <c r="Q20" s="589"/>
      <c r="R20" s="369"/>
      <c r="S20" s="369"/>
      <c r="T20" s="599"/>
      <c r="W20" s="613" t="s">
        <v>207</v>
      </c>
      <c r="Z20" s="605" t="s">
        <v>60</v>
      </c>
      <c r="AA20" s="283" t="s">
        <v>12</v>
      </c>
      <c r="AB20" s="585">
        <v>6</v>
      </c>
      <c r="AC20" s="270">
        <v>50775.591999999997</v>
      </c>
      <c r="AD20" s="270">
        <v>149794.81812499999</v>
      </c>
      <c r="AE20" s="270">
        <v>179709.48132300001</v>
      </c>
      <c r="AF20" s="270">
        <v>195442.86344399999</v>
      </c>
      <c r="AG20" s="270">
        <v>272246.60770499997</v>
      </c>
      <c r="AH20" s="270">
        <v>309459.70422900002</v>
      </c>
    </row>
    <row r="21" spans="4:34" ht="16.5" customHeight="1" x14ac:dyDescent="0.25">
      <c r="J21" s="621"/>
      <c r="K21" s="609"/>
      <c r="L21" s="609">
        <f>IF(OR($A$1&lt;1,$A$1&gt;7),0,HLOOKUP($A$1,TABLE,AB17+1))</f>
        <v>53865</v>
      </c>
      <c r="N21" s="603" t="s">
        <v>206</v>
      </c>
      <c r="P21" s="610">
        <f>IF(ISTEXT(L21),"   N/A",ABS(L21-J20))</f>
        <v>53865</v>
      </c>
      <c r="Q21" s="589"/>
      <c r="R21" s="369"/>
      <c r="S21" s="369"/>
      <c r="T21" s="599"/>
      <c r="W21" s="613" t="s">
        <v>207</v>
      </c>
      <c r="Z21" s="605" t="s">
        <v>113</v>
      </c>
      <c r="AA21" s="283" t="s">
        <v>12</v>
      </c>
      <c r="AB21" s="585">
        <v>7</v>
      </c>
      <c r="AC21" s="270">
        <v>32.1</v>
      </c>
      <c r="AD21" s="270">
        <v>32.6</v>
      </c>
      <c r="AE21" s="270">
        <v>34.4</v>
      </c>
      <c r="AF21" s="270">
        <v>33.799999999999997</v>
      </c>
      <c r="AG21" s="270">
        <v>30.4</v>
      </c>
      <c r="AH21" s="270">
        <v>29.5</v>
      </c>
    </row>
    <row r="22" spans="4:34" ht="16.5" customHeight="1" x14ac:dyDescent="0.25">
      <c r="J22" s="622"/>
      <c r="K22" s="607"/>
      <c r="L22" s="607"/>
      <c r="P22" s="610"/>
      <c r="Q22" s="589"/>
      <c r="R22" s="590"/>
      <c r="S22" s="590"/>
      <c r="T22" s="599"/>
      <c r="W22" s="613" t="s">
        <v>174</v>
      </c>
      <c r="Z22" s="605" t="s">
        <v>58</v>
      </c>
      <c r="AA22" s="283" t="s">
        <v>12</v>
      </c>
      <c r="AB22" s="585">
        <v>8</v>
      </c>
      <c r="AC22" s="270">
        <v>0.31034499999999998</v>
      </c>
      <c r="AD22" s="270">
        <v>0.83870999999999996</v>
      </c>
      <c r="AE22" s="270">
        <v>0.73809499999999995</v>
      </c>
      <c r="AF22" s="270">
        <v>0.97777800000000004</v>
      </c>
      <c r="AG22" s="270">
        <v>1</v>
      </c>
      <c r="AH22" s="270">
        <v>2.6153849999999998</v>
      </c>
    </row>
    <row r="23" spans="4:34" ht="16.5" customHeight="1" x14ac:dyDescent="0.25">
      <c r="D23" s="603" t="s">
        <v>465</v>
      </c>
      <c r="J23" s="622"/>
      <c r="K23" s="607"/>
      <c r="L23" s="607"/>
      <c r="P23" s="610"/>
      <c r="Q23" s="589"/>
      <c r="R23" s="590"/>
      <c r="S23" s="590"/>
      <c r="T23" s="599"/>
      <c r="W23" s="613" t="s">
        <v>174</v>
      </c>
      <c r="Z23" s="605" t="s">
        <v>142</v>
      </c>
      <c r="AA23" s="283" t="s">
        <v>12</v>
      </c>
      <c r="AB23" s="585">
        <v>9</v>
      </c>
      <c r="AC23" s="270">
        <v>41505.966944</v>
      </c>
      <c r="AD23" s="270">
        <v>31394.373888999999</v>
      </c>
      <c r="AE23" s="270">
        <v>54038.634241</v>
      </c>
      <c r="AF23" s="270">
        <v>59239.797976000002</v>
      </c>
      <c r="AG23" s="270">
        <v>84223.895625000005</v>
      </c>
      <c r="AH23" s="270">
        <v>59822.276463000002</v>
      </c>
    </row>
    <row r="24" spans="4:34" ht="16.5" customHeight="1" x14ac:dyDescent="0.25">
      <c r="D24" s="603" t="s">
        <v>59</v>
      </c>
      <c r="G24" s="603" t="s">
        <v>19</v>
      </c>
      <c r="H24" s="365"/>
      <c r="I24" s="603"/>
      <c r="J24" s="602"/>
      <c r="K24" s="607"/>
      <c r="L24" s="609">
        <f>IF(OR($A$1&lt;1,$A$1&gt;7),0,HLOOKUP($A$1,TABLE,AB18+1))</f>
        <v>198782.51666699999</v>
      </c>
      <c r="N24" s="603" t="s">
        <v>12</v>
      </c>
      <c r="P24" s="610">
        <f>IF(ISTEXT(L24),"   N/A",ABS(L24-H24))</f>
        <v>198782.51666699999</v>
      </c>
      <c r="Q24" s="589"/>
      <c r="R24" s="369"/>
      <c r="S24" s="369"/>
      <c r="T24" s="599"/>
      <c r="W24" s="613" t="s">
        <v>174</v>
      </c>
      <c r="Z24" s="605" t="s">
        <v>142</v>
      </c>
      <c r="AA24" s="283" t="s">
        <v>210</v>
      </c>
      <c r="AB24" s="585">
        <v>10</v>
      </c>
      <c r="AC24" s="754">
        <v>87943</v>
      </c>
      <c r="AD24" s="270">
        <v>60826</v>
      </c>
      <c r="AE24" s="270">
        <v>99745.25</v>
      </c>
      <c r="AF24" s="270">
        <v>120960.2</v>
      </c>
      <c r="AG24" s="270">
        <v>133314.20000000001</v>
      </c>
      <c r="AH24" s="270">
        <v>127534</v>
      </c>
    </row>
    <row r="25" spans="4:34" ht="16.5" customHeight="1" x14ac:dyDescent="0.25">
      <c r="J25" s="622"/>
      <c r="K25" s="607"/>
      <c r="L25" s="609">
        <f>IF(OR($A$1&lt;1,$A$1&gt;7),0,HLOOKUP($A$1,TABLE,AB19+1))</f>
        <v>295233</v>
      </c>
      <c r="N25" s="603" t="s">
        <v>206</v>
      </c>
      <c r="P25" s="610">
        <f>IF(ISTEXT(L25),"   N/A",ABS(L25-H24))</f>
        <v>295233</v>
      </c>
      <c r="Q25" s="589"/>
      <c r="R25" s="369"/>
      <c r="S25" s="369"/>
      <c r="T25" s="599"/>
      <c r="W25" s="613" t="s">
        <v>174</v>
      </c>
      <c r="Z25" s="605" t="s">
        <v>470</v>
      </c>
      <c r="AA25" s="283" t="s">
        <v>12</v>
      </c>
      <c r="AB25" s="585">
        <v>11</v>
      </c>
      <c r="AC25" s="270">
        <v>125139.69444399999</v>
      </c>
      <c r="AD25" s="270">
        <v>175242.203194</v>
      </c>
      <c r="AE25" s="270">
        <v>314828.20715799998</v>
      </c>
      <c r="AF25" s="270">
        <v>277412.38277299999</v>
      </c>
      <c r="AG25" s="270">
        <v>391550.813784</v>
      </c>
      <c r="AH25" s="270">
        <v>346088.74122299999</v>
      </c>
    </row>
    <row r="26" spans="4:34" ht="16.5" customHeight="1" x14ac:dyDescent="0.25">
      <c r="J26" s="622"/>
      <c r="K26" s="607"/>
      <c r="L26" s="617"/>
      <c r="N26" s="603"/>
      <c r="P26" s="610"/>
      <c r="Q26" s="589"/>
      <c r="R26" s="590"/>
      <c r="S26" s="590"/>
      <c r="T26" s="599"/>
      <c r="W26" s="613" t="s">
        <v>174</v>
      </c>
      <c r="Z26" s="605" t="s">
        <v>470</v>
      </c>
      <c r="AA26" s="283" t="s">
        <v>210</v>
      </c>
      <c r="AB26" s="585">
        <v>12</v>
      </c>
      <c r="AC26" s="270">
        <v>196332</v>
      </c>
      <c r="AD26" s="270">
        <v>274084</v>
      </c>
      <c r="AE26" s="270">
        <v>520204</v>
      </c>
      <c r="AF26" s="270">
        <v>398425.2</v>
      </c>
      <c r="AG26" s="270">
        <v>628038.19999999995</v>
      </c>
      <c r="AH26" s="270">
        <v>670751.6</v>
      </c>
    </row>
    <row r="27" spans="4:34" ht="16.5" customHeight="1" x14ac:dyDescent="0.25">
      <c r="J27" s="622"/>
      <c r="K27" s="607"/>
      <c r="L27" s="607"/>
      <c r="P27" s="604"/>
      <c r="Q27" s="589"/>
      <c r="R27" s="590"/>
      <c r="S27" s="590"/>
      <c r="T27" s="599"/>
      <c r="W27" s="613" t="s">
        <v>174</v>
      </c>
      <c r="Z27" s="605" t="s">
        <v>60</v>
      </c>
      <c r="AA27" s="283" t="s">
        <v>12</v>
      </c>
      <c r="AB27" s="585">
        <v>13</v>
      </c>
      <c r="AC27" s="270">
        <v>59703.738889</v>
      </c>
      <c r="AD27" s="270">
        <v>59161.73</v>
      </c>
      <c r="AE27" s="270">
        <v>117907.150397</v>
      </c>
      <c r="AF27" s="270">
        <v>100153.222157</v>
      </c>
      <c r="AG27" s="270">
        <v>114333.712809</v>
      </c>
      <c r="AH27" s="270">
        <v>100695.35133999999</v>
      </c>
    </row>
    <row r="28" spans="4:34" ht="16.5" customHeight="1" x14ac:dyDescent="0.25">
      <c r="D28" s="585" t="s">
        <v>466</v>
      </c>
      <c r="G28" s="585" t="s">
        <v>19</v>
      </c>
      <c r="H28" s="365"/>
      <c r="J28" s="623"/>
      <c r="L28" s="609">
        <f>IF(OR($A$1&lt;1,$A$1&gt;7),0,HLOOKUP($A$1,TABLE,AB20+1))</f>
        <v>50775.591999999997</v>
      </c>
      <c r="N28" s="585" t="s">
        <v>12</v>
      </c>
      <c r="P28" s="610">
        <f>IF(ISTEXT(L28),"   N/A",ABS(L28-H28))</f>
        <v>50775.591999999997</v>
      </c>
      <c r="Q28" s="589"/>
      <c r="R28" s="369"/>
      <c r="S28" s="369"/>
      <c r="T28" s="599"/>
      <c r="W28" s="613" t="s">
        <v>174</v>
      </c>
      <c r="Z28" s="605" t="s">
        <v>113</v>
      </c>
      <c r="AA28" s="283" t="s">
        <v>12</v>
      </c>
      <c r="AB28" s="585">
        <v>14</v>
      </c>
      <c r="AC28" s="860">
        <v>0.466613</v>
      </c>
      <c r="AD28" s="860">
        <v>0.33282899999999999</v>
      </c>
      <c r="AE28" s="860">
        <v>0.37740499999999999</v>
      </c>
      <c r="AF28" s="860">
        <v>0.33611000000000002</v>
      </c>
      <c r="AG28" s="860">
        <v>0.30709599999999998</v>
      </c>
      <c r="AH28" s="860">
        <v>0.30629499999999998</v>
      </c>
    </row>
    <row r="29" spans="4:34" ht="16.5" customHeight="1" x14ac:dyDescent="0.25">
      <c r="J29" s="622"/>
      <c r="K29" s="607"/>
      <c r="L29" s="607"/>
      <c r="P29" s="604"/>
      <c r="Q29" s="589"/>
      <c r="R29" s="590"/>
      <c r="S29" s="590"/>
      <c r="T29" s="599"/>
      <c r="W29" s="613" t="s">
        <v>208</v>
      </c>
      <c r="Z29" s="605" t="s">
        <v>58</v>
      </c>
      <c r="AA29" s="283" t="s">
        <v>12</v>
      </c>
      <c r="AB29" s="585">
        <v>15</v>
      </c>
      <c r="AC29" s="288">
        <v>6.8966E-2</v>
      </c>
      <c r="AD29" s="287">
        <v>0.22580600000000001</v>
      </c>
      <c r="AE29" s="287">
        <v>0.35714299999999999</v>
      </c>
      <c r="AF29" s="287">
        <v>1.088889</v>
      </c>
      <c r="AG29" s="287">
        <v>3</v>
      </c>
      <c r="AH29" s="287">
        <v>10.871795000000001</v>
      </c>
    </row>
    <row r="30" spans="4:34" ht="16.5" customHeight="1" x14ac:dyDescent="0.25">
      <c r="D30" s="603" t="s">
        <v>467</v>
      </c>
      <c r="J30" s="624" t="e">
        <f>+(H28/H24)*100</f>
        <v>#DIV/0!</v>
      </c>
      <c r="K30" s="603" t="s">
        <v>11</v>
      </c>
      <c r="L30" s="607">
        <f>IF(OR($A$1&lt;1,$A$1&gt;7),0,HLOOKUP($A$1,TABLE,AB21+1))</f>
        <v>32.1</v>
      </c>
      <c r="N30" s="603" t="s">
        <v>12</v>
      </c>
      <c r="P30" s="604" t="e">
        <f>IF(ISTEXT(L30),"   N/A",ABS(L30-J30))</f>
        <v>#DIV/0!</v>
      </c>
      <c r="Q30" s="589"/>
      <c r="R30" s="369"/>
      <c r="S30" s="369"/>
      <c r="T30" s="599"/>
      <c r="W30" s="613" t="s">
        <v>208</v>
      </c>
      <c r="Z30" s="605" t="s">
        <v>142</v>
      </c>
      <c r="AA30" s="283" t="s">
        <v>12</v>
      </c>
      <c r="AB30" s="585">
        <v>16</v>
      </c>
      <c r="AC30" s="287">
        <v>23126</v>
      </c>
      <c r="AD30" s="287">
        <v>29118.434286</v>
      </c>
      <c r="AE30" s="287">
        <v>50310.693077000004</v>
      </c>
      <c r="AF30" s="287">
        <v>81812.396011999997</v>
      </c>
      <c r="AG30" s="287">
        <v>119589.74914</v>
      </c>
      <c r="AH30" s="287">
        <v>180881.92317600001</v>
      </c>
    </row>
    <row r="31" spans="4:34" ht="16.5" customHeight="1" x14ac:dyDescent="0.25">
      <c r="D31" s="625" t="s">
        <v>468</v>
      </c>
      <c r="J31" s="626"/>
      <c r="K31" s="603"/>
      <c r="L31" s="607"/>
      <c r="N31" s="603"/>
      <c r="P31" s="604"/>
      <c r="Q31" s="589"/>
      <c r="R31" s="590"/>
      <c r="S31" s="590"/>
      <c r="T31" s="599"/>
      <c r="W31" s="613" t="s">
        <v>208</v>
      </c>
      <c r="Z31" s="605" t="s">
        <v>142</v>
      </c>
      <c r="AA31" s="283" t="s">
        <v>210</v>
      </c>
      <c r="AB31" s="585">
        <v>17</v>
      </c>
      <c r="AC31" s="288">
        <v>44252</v>
      </c>
      <c r="AD31" s="288">
        <v>52883.02</v>
      </c>
      <c r="AE31" s="287">
        <v>108275.1</v>
      </c>
      <c r="AF31" s="287">
        <v>157400.20000000001</v>
      </c>
      <c r="AG31" s="287">
        <v>188739.8</v>
      </c>
      <c r="AH31" s="287">
        <v>379740.6</v>
      </c>
    </row>
    <row r="32" spans="4:34" ht="16.5" customHeight="1" x14ac:dyDescent="0.25">
      <c r="P32" s="588"/>
      <c r="Q32" s="589"/>
      <c r="R32" s="590"/>
      <c r="S32" s="590"/>
      <c r="T32" s="599"/>
      <c r="W32" s="613" t="s">
        <v>208</v>
      </c>
      <c r="Z32" s="605" t="s">
        <v>470</v>
      </c>
      <c r="AA32" s="283" t="s">
        <v>12</v>
      </c>
      <c r="AB32" s="585">
        <v>18</v>
      </c>
      <c r="AC32" s="270">
        <v>74267</v>
      </c>
      <c r="AD32" s="270">
        <v>138480.07</v>
      </c>
      <c r="AE32" s="287">
        <v>322707.24230799999</v>
      </c>
      <c r="AF32" s="270">
        <v>508761.60572200001</v>
      </c>
      <c r="AG32" s="270">
        <v>886323.51191999996</v>
      </c>
      <c r="AH32" s="270">
        <v>1054912.872315</v>
      </c>
    </row>
    <row r="33" spans="1:35" ht="16.5" customHeight="1" x14ac:dyDescent="0.25">
      <c r="P33" s="588"/>
      <c r="Q33" s="589"/>
      <c r="R33" s="590"/>
      <c r="S33" s="590"/>
      <c r="T33" s="599"/>
      <c r="W33" s="613" t="s">
        <v>208</v>
      </c>
      <c r="Z33" s="605" t="s">
        <v>470</v>
      </c>
      <c r="AA33" s="283" t="s">
        <v>210</v>
      </c>
      <c r="AB33" s="585">
        <v>19</v>
      </c>
      <c r="AC33" s="269">
        <v>129034</v>
      </c>
      <c r="AD33" s="270">
        <v>315481</v>
      </c>
      <c r="AE33" s="270">
        <v>695556.8</v>
      </c>
      <c r="AF33" s="270">
        <v>966752.4</v>
      </c>
      <c r="AG33" s="270">
        <v>1531585</v>
      </c>
      <c r="AH33" s="270">
        <v>1685494</v>
      </c>
    </row>
    <row r="34" spans="1:35" ht="16.5" customHeight="1" x14ac:dyDescent="0.25">
      <c r="C34" s="620" t="s">
        <v>471</v>
      </c>
      <c r="P34" s="588"/>
      <c r="Q34" s="589"/>
      <c r="R34" s="590"/>
      <c r="S34" s="590"/>
      <c r="T34" s="599"/>
      <c r="W34" s="613" t="s">
        <v>208</v>
      </c>
      <c r="Z34" s="605" t="s">
        <v>60</v>
      </c>
      <c r="AA34" s="283" t="s">
        <v>12</v>
      </c>
      <c r="AB34" s="585">
        <v>20</v>
      </c>
      <c r="AC34" s="287">
        <v>28180.5</v>
      </c>
      <c r="AD34" s="287">
        <v>51704.222857000001</v>
      </c>
      <c r="AE34" s="287">
        <v>164123.03769200001</v>
      </c>
      <c r="AF34" s="287">
        <v>169040.33597700001</v>
      </c>
      <c r="AG34" s="287">
        <v>269455.28847199999</v>
      </c>
      <c r="AH34" s="287">
        <v>298898.70120299998</v>
      </c>
      <c r="AI34" s="618"/>
    </row>
    <row r="35" spans="1:35" ht="16.5" customHeight="1" x14ac:dyDescent="0.25">
      <c r="C35" s="603"/>
      <c r="J35" s="607"/>
      <c r="K35" s="607"/>
      <c r="L35" s="607"/>
      <c r="P35" s="604"/>
      <c r="Q35" s="589"/>
      <c r="R35" s="590"/>
      <c r="S35" s="590"/>
      <c r="T35" s="599"/>
      <c r="W35" s="613" t="s">
        <v>208</v>
      </c>
      <c r="Z35" s="605" t="s">
        <v>113</v>
      </c>
      <c r="AA35" s="283" t="s">
        <v>12</v>
      </c>
      <c r="AB35" s="585">
        <v>21</v>
      </c>
      <c r="AC35" s="269">
        <v>41</v>
      </c>
      <c r="AD35" s="269">
        <v>48.6</v>
      </c>
      <c r="AE35" s="270">
        <v>45.3</v>
      </c>
      <c r="AF35" s="270">
        <v>34.799999999999997</v>
      </c>
      <c r="AG35" s="270">
        <v>32.6</v>
      </c>
      <c r="AH35" s="270">
        <v>28.7</v>
      </c>
      <c r="AI35" s="618"/>
    </row>
    <row r="36" spans="1:35" ht="16.5" customHeight="1" x14ac:dyDescent="0.25">
      <c r="D36" s="585" t="s">
        <v>58</v>
      </c>
      <c r="H36" s="365"/>
      <c r="J36" s="602"/>
      <c r="K36" s="607"/>
      <c r="L36" s="607">
        <f>IF(OR($A$1&lt;1,$A$1&gt;7),0,HLOOKUP($A$1,TABLE,AB22+1))</f>
        <v>0.31034499999999998</v>
      </c>
      <c r="N36" s="603" t="s">
        <v>12</v>
      </c>
      <c r="P36" s="604">
        <f>IF(ISTEXT(L36),"   N/A",ABS(L36-H36))</f>
        <v>0.31034499999999998</v>
      </c>
      <c r="Q36" s="589"/>
      <c r="R36" s="369"/>
      <c r="S36" s="369"/>
      <c r="T36" s="599"/>
      <c r="W36" s="613" t="s">
        <v>462</v>
      </c>
      <c r="Z36" s="605" t="s">
        <v>58</v>
      </c>
      <c r="AA36" s="283" t="s">
        <v>12</v>
      </c>
      <c r="AB36" s="585">
        <v>22</v>
      </c>
      <c r="AC36" s="270">
        <v>0.48275899999999999</v>
      </c>
      <c r="AD36" s="269">
        <v>0.709677</v>
      </c>
      <c r="AE36" s="270">
        <v>1.0238100000000001</v>
      </c>
      <c r="AF36" s="270">
        <v>1.4444440000000001</v>
      </c>
      <c r="AG36" s="270">
        <v>1.513514</v>
      </c>
      <c r="AH36" s="270">
        <v>2.461538</v>
      </c>
      <c r="AI36" s="618"/>
    </row>
    <row r="37" spans="1:35" ht="16.5" customHeight="1" x14ac:dyDescent="0.25">
      <c r="J37" s="607"/>
      <c r="K37" s="607"/>
      <c r="L37" s="615"/>
      <c r="N37" s="603"/>
      <c r="P37" s="604"/>
      <c r="Q37" s="589"/>
      <c r="R37" s="590"/>
      <c r="S37" s="590"/>
      <c r="T37" s="599"/>
      <c r="W37" s="613" t="s">
        <v>462</v>
      </c>
      <c r="Z37" s="605" t="s">
        <v>142</v>
      </c>
      <c r="AA37" s="283" t="s">
        <v>12</v>
      </c>
      <c r="AB37" s="585">
        <v>23</v>
      </c>
      <c r="AC37" s="270">
        <v>37106.827273000003</v>
      </c>
      <c r="AD37" s="269">
        <v>26347.227878999998</v>
      </c>
      <c r="AE37" s="270">
        <v>49455.279367000003</v>
      </c>
      <c r="AF37" s="270">
        <v>69405.433799999999</v>
      </c>
      <c r="AG37" s="270">
        <v>56589.126864999998</v>
      </c>
      <c r="AH37" s="270">
        <v>86591.022482999993</v>
      </c>
      <c r="AI37" s="618"/>
    </row>
    <row r="38" spans="1:35" ht="16.5" customHeight="1" x14ac:dyDescent="0.25">
      <c r="D38" s="603"/>
      <c r="J38" s="607"/>
      <c r="K38" s="607"/>
      <c r="L38" s="607"/>
      <c r="P38" s="588"/>
      <c r="Q38" s="589"/>
      <c r="R38" s="590"/>
      <c r="S38" s="590"/>
      <c r="T38" s="599"/>
      <c r="W38" s="613" t="s">
        <v>462</v>
      </c>
      <c r="Z38" s="605" t="s">
        <v>142</v>
      </c>
      <c r="AA38" s="283" t="s">
        <v>210</v>
      </c>
      <c r="AB38" s="585">
        <v>24</v>
      </c>
      <c r="AC38" s="270">
        <v>71616</v>
      </c>
      <c r="AD38" s="269">
        <v>49002.31</v>
      </c>
      <c r="AE38" s="270">
        <v>100279.1</v>
      </c>
      <c r="AF38" s="270">
        <v>127613.4</v>
      </c>
      <c r="AG38" s="270">
        <v>91969.56</v>
      </c>
      <c r="AH38" s="270">
        <v>193854.1</v>
      </c>
      <c r="AI38" s="618"/>
    </row>
    <row r="39" spans="1:35" ht="16.5" customHeight="1" x14ac:dyDescent="0.25">
      <c r="D39" s="603" t="s">
        <v>142</v>
      </c>
      <c r="G39" s="603" t="s">
        <v>19</v>
      </c>
      <c r="H39" s="365"/>
      <c r="I39" s="603"/>
      <c r="J39" s="602"/>
      <c r="K39" s="609"/>
      <c r="L39" s="609">
        <f>IF(OR($A$1&lt;1,$A$1&gt;7),0,HLOOKUP($A$1,TABLE,AB23+1))</f>
        <v>41505.966944</v>
      </c>
      <c r="M39" s="630"/>
      <c r="N39" s="631" t="s">
        <v>12</v>
      </c>
      <c r="O39" s="630"/>
      <c r="P39" s="632">
        <f>IF(ISTEXT(L39),"   N/A",ABS(L39-H39))</f>
        <v>41505.966944</v>
      </c>
      <c r="Q39" s="633"/>
      <c r="R39" s="634"/>
      <c r="S39" s="634"/>
      <c r="T39" s="599"/>
      <c r="W39" s="613" t="s">
        <v>462</v>
      </c>
      <c r="Z39" s="605" t="s">
        <v>470</v>
      </c>
      <c r="AA39" s="283" t="s">
        <v>12</v>
      </c>
      <c r="AB39" s="585">
        <v>25</v>
      </c>
      <c r="AC39" s="270">
        <v>263559.34106100001</v>
      </c>
      <c r="AD39" s="269">
        <v>255240.402424</v>
      </c>
      <c r="AE39" s="270">
        <v>565578.65558300004</v>
      </c>
      <c r="AF39" s="270">
        <v>549394.073462</v>
      </c>
      <c r="AG39" s="270">
        <v>505818.016871</v>
      </c>
      <c r="AH39" s="270">
        <v>1035361.0860520001</v>
      </c>
      <c r="AI39" s="618"/>
    </row>
    <row r="40" spans="1:35" ht="16.5" customHeight="1" x14ac:dyDescent="0.25">
      <c r="J40" s="621"/>
      <c r="K40" s="609"/>
      <c r="L40" s="609">
        <f>IF(OR($A$1&lt;1,$A$1&gt;7),0,HLOOKUP($A$1,TABLE,AB24+1))</f>
        <v>87943</v>
      </c>
      <c r="M40" s="630"/>
      <c r="N40" s="631" t="s">
        <v>18</v>
      </c>
      <c r="O40" s="630"/>
      <c r="P40" s="632">
        <f>IF(ISTEXT(L40),"   N/A",ABS(L40-H39))</f>
        <v>87943</v>
      </c>
      <c r="Q40" s="633"/>
      <c r="R40" s="634"/>
      <c r="S40" s="634"/>
      <c r="T40" s="599"/>
      <c r="W40" s="613" t="s">
        <v>462</v>
      </c>
      <c r="Z40" s="605" t="s">
        <v>470</v>
      </c>
      <c r="AA40" s="283" t="s">
        <v>210</v>
      </c>
      <c r="AB40" s="585">
        <v>26</v>
      </c>
      <c r="AC40" s="270">
        <v>597808</v>
      </c>
      <c r="AD40" s="269">
        <v>460651.5</v>
      </c>
      <c r="AE40" s="269">
        <v>1201393</v>
      </c>
      <c r="AF40" s="269">
        <v>939167.2</v>
      </c>
      <c r="AG40" s="269">
        <v>1022247</v>
      </c>
      <c r="AH40" s="269">
        <v>2161336</v>
      </c>
    </row>
    <row r="41" spans="1:35" ht="16.5" customHeight="1" x14ac:dyDescent="0.25">
      <c r="J41" s="622"/>
      <c r="K41" s="607"/>
      <c r="L41" s="618"/>
      <c r="R41" s="635"/>
      <c r="S41" s="635"/>
      <c r="T41" s="599"/>
      <c r="W41" s="613" t="s">
        <v>462</v>
      </c>
      <c r="Z41" s="605" t="s">
        <v>60</v>
      </c>
      <c r="AA41" s="283" t="s">
        <v>12</v>
      </c>
      <c r="AB41" s="585">
        <v>27</v>
      </c>
      <c r="AC41" s="270">
        <v>90478.374333</v>
      </c>
      <c r="AD41" s="269">
        <v>80261.085303</v>
      </c>
      <c r="AE41" s="269">
        <v>172217.175533</v>
      </c>
      <c r="AF41" s="269">
        <v>153354.758287</v>
      </c>
      <c r="AG41" s="269">
        <v>153166.31274299999</v>
      </c>
      <c r="AH41" s="269">
        <v>368898.391756</v>
      </c>
    </row>
    <row r="42" spans="1:35" ht="16.5" customHeight="1" x14ac:dyDescent="0.25">
      <c r="D42" s="603" t="s">
        <v>465</v>
      </c>
      <c r="J42" s="622"/>
      <c r="K42" s="607"/>
      <c r="L42" s="617"/>
      <c r="N42" s="603"/>
      <c r="P42" s="610"/>
      <c r="Q42" s="589"/>
      <c r="R42" s="590"/>
      <c r="S42" s="590"/>
      <c r="T42" s="599"/>
      <c r="W42" s="613" t="s">
        <v>462</v>
      </c>
      <c r="Z42" s="605" t="s">
        <v>113</v>
      </c>
      <c r="AA42" s="283" t="s">
        <v>12</v>
      </c>
      <c r="AB42" s="585">
        <v>28</v>
      </c>
      <c r="AC42" s="270">
        <v>25.2</v>
      </c>
      <c r="AD42" s="269">
        <v>33.200000000000003</v>
      </c>
      <c r="AE42" s="269">
        <v>34.1</v>
      </c>
      <c r="AF42" s="269">
        <v>30.4</v>
      </c>
      <c r="AG42" s="269">
        <v>32</v>
      </c>
      <c r="AH42" s="269">
        <v>32.1</v>
      </c>
    </row>
    <row r="43" spans="1:35" ht="16.5" customHeight="1" x14ac:dyDescent="0.25">
      <c r="D43" s="603" t="s">
        <v>59</v>
      </c>
      <c r="G43" s="603" t="s">
        <v>19</v>
      </c>
      <c r="H43" s="365"/>
      <c r="I43" s="603"/>
      <c r="J43" s="602"/>
      <c r="K43" s="607"/>
      <c r="L43" s="609">
        <f>IF(OR($A$1&lt;1,$A$1&gt;7),0,HLOOKUP($A$1,TABLE,AB25+1))</f>
        <v>125139.69444399999</v>
      </c>
      <c r="N43" s="603" t="s">
        <v>12</v>
      </c>
      <c r="P43" s="610">
        <f>IF(ISTEXT(L43),"   N/A",ABS(L43-H43))</f>
        <v>125139.69444399999</v>
      </c>
      <c r="Q43" s="589"/>
      <c r="R43" s="369"/>
      <c r="S43" s="369"/>
      <c r="T43" s="599"/>
      <c r="W43" s="613"/>
      <c r="Y43" s="605"/>
      <c r="Z43" s="605" t="s">
        <v>474</v>
      </c>
      <c r="AA43" s="283"/>
      <c r="AB43" s="585">
        <v>29</v>
      </c>
      <c r="AC43" s="270">
        <v>46.2</v>
      </c>
      <c r="AD43" s="269">
        <v>52.5</v>
      </c>
      <c r="AE43" s="269">
        <v>50.7</v>
      </c>
      <c r="AF43" s="269">
        <v>49</v>
      </c>
      <c r="AG43" s="269">
        <v>49.6</v>
      </c>
      <c r="AH43" s="269">
        <v>50.1</v>
      </c>
    </row>
    <row r="44" spans="1:35" ht="16.5" customHeight="1" x14ac:dyDescent="0.25">
      <c r="J44" s="622"/>
      <c r="K44" s="607"/>
      <c r="L44" s="609">
        <f>IF(OR($A$1&lt;1,$A$1&gt;7),0,HLOOKUP($A$1,TABLE,AB26+1))</f>
        <v>196332</v>
      </c>
      <c r="N44" s="603" t="s">
        <v>18</v>
      </c>
      <c r="P44" s="610">
        <f>IF(ISTEXT(L44),"   N/A",ABS(L44-H43))</f>
        <v>196332</v>
      </c>
      <c r="Q44" s="589"/>
      <c r="R44" s="369"/>
      <c r="S44" s="369"/>
      <c r="T44" s="599"/>
      <c r="W44" s="613"/>
      <c r="Y44" s="605"/>
      <c r="Z44" s="605" t="s">
        <v>475</v>
      </c>
      <c r="AA44" s="585" t="s">
        <v>12</v>
      </c>
      <c r="AB44" s="585">
        <v>30</v>
      </c>
      <c r="AC44" s="270">
        <v>1.3333330000000001</v>
      </c>
      <c r="AD44" s="270">
        <v>1.1666669999999999</v>
      </c>
      <c r="AE44" s="270">
        <v>1.5</v>
      </c>
      <c r="AF44" s="270">
        <v>1.6896549999999999</v>
      </c>
      <c r="AG44" s="270">
        <v>3.2727270000000002</v>
      </c>
      <c r="AH44" s="270">
        <v>7.4722220000000004</v>
      </c>
    </row>
    <row r="45" spans="1:35" ht="16.5" customHeight="1" x14ac:dyDescent="0.25">
      <c r="J45" s="622"/>
      <c r="K45" s="607"/>
      <c r="R45" s="635"/>
      <c r="S45" s="635"/>
      <c r="T45" s="599"/>
      <c r="W45" s="613"/>
      <c r="Y45" s="605"/>
      <c r="Z45" s="605" t="s">
        <v>475</v>
      </c>
      <c r="AA45" s="585" t="s">
        <v>442</v>
      </c>
      <c r="AB45" s="585">
        <v>31</v>
      </c>
      <c r="AC45" s="269">
        <v>2</v>
      </c>
      <c r="AD45" s="270">
        <v>1.6666669999999999</v>
      </c>
      <c r="AE45" s="270">
        <v>2.25</v>
      </c>
      <c r="AF45" s="270">
        <v>2.875</v>
      </c>
      <c r="AG45" s="270">
        <v>5.6666670000000003</v>
      </c>
      <c r="AH45" s="270">
        <v>14.11111</v>
      </c>
    </row>
    <row r="46" spans="1:35" s="619" customFormat="1" ht="16.5" customHeight="1" x14ac:dyDescent="0.25">
      <c r="A46" s="585"/>
      <c r="B46" s="585"/>
      <c r="C46" s="585"/>
      <c r="D46" s="585"/>
      <c r="E46" s="585"/>
      <c r="F46" s="585"/>
      <c r="G46" s="585"/>
      <c r="H46" s="585"/>
      <c r="I46" s="585"/>
      <c r="J46" s="622"/>
      <c r="K46" s="607"/>
      <c r="L46" s="585"/>
      <c r="M46" s="585"/>
      <c r="N46" s="585"/>
      <c r="O46" s="585"/>
      <c r="P46" s="585"/>
      <c r="Q46" s="585"/>
      <c r="R46" s="635"/>
      <c r="S46" s="635"/>
      <c r="T46" s="599"/>
      <c r="U46" s="585"/>
      <c r="V46" s="585"/>
      <c r="W46" s="613"/>
      <c r="X46" s="585"/>
      <c r="Y46" s="605"/>
      <c r="Z46" s="605" t="s">
        <v>476</v>
      </c>
      <c r="AA46" s="585" t="s">
        <v>12</v>
      </c>
      <c r="AB46" s="585">
        <v>32</v>
      </c>
      <c r="AC46" s="270">
        <v>61.5</v>
      </c>
      <c r="AD46" s="269">
        <v>58.7</v>
      </c>
      <c r="AE46" s="269">
        <v>60.5</v>
      </c>
      <c r="AF46" s="269">
        <v>63</v>
      </c>
      <c r="AG46" s="269">
        <v>54.1</v>
      </c>
      <c r="AH46" s="269">
        <v>55.7</v>
      </c>
    </row>
    <row r="47" spans="1:35" ht="16.5" customHeight="1" x14ac:dyDescent="0.25">
      <c r="D47" s="585" t="s">
        <v>466</v>
      </c>
      <c r="G47" s="585" t="s">
        <v>19</v>
      </c>
      <c r="H47" s="365"/>
      <c r="J47" s="623"/>
      <c r="L47" s="609">
        <f>IF(OR($A$1&lt;1,$A$1&gt;7),0,HLOOKUP($A$1,TABLE,AB27+1))</f>
        <v>59703.738889</v>
      </c>
      <c r="N47" s="585" t="s">
        <v>12</v>
      </c>
      <c r="P47" s="610">
        <f>IF(ISTEXT(L47),"   N/A",ABS(L47-H47))</f>
        <v>59703.738889</v>
      </c>
      <c r="Q47" s="589"/>
      <c r="R47" s="369"/>
      <c r="S47" s="369"/>
      <c r="T47" s="599"/>
      <c r="W47" s="613"/>
      <c r="Y47" s="605"/>
      <c r="Z47" s="605" t="s">
        <v>476</v>
      </c>
      <c r="AA47" s="585" t="s">
        <v>442</v>
      </c>
      <c r="AB47" s="585">
        <v>33</v>
      </c>
      <c r="AC47" s="270">
        <v>100</v>
      </c>
      <c r="AD47" s="269">
        <v>100</v>
      </c>
      <c r="AE47" s="269">
        <v>96.4</v>
      </c>
      <c r="AF47" s="269">
        <v>95.7</v>
      </c>
      <c r="AG47" s="269">
        <v>79.400000000000006</v>
      </c>
      <c r="AH47" s="269">
        <v>79.5</v>
      </c>
    </row>
    <row r="48" spans="1:35" ht="16.5" customHeight="1" x14ac:dyDescent="0.25">
      <c r="J48" s="622"/>
      <c r="K48" s="607"/>
      <c r="L48" s="607"/>
      <c r="P48" s="604"/>
      <c r="Q48" s="589"/>
      <c r="R48" s="590"/>
      <c r="S48" s="590"/>
      <c r="T48" s="599"/>
      <c r="W48" s="613"/>
      <c r="Y48" s="585" t="s">
        <v>248</v>
      </c>
      <c r="Z48" s="605" t="s">
        <v>12</v>
      </c>
      <c r="AA48" s="283"/>
      <c r="AB48" s="585">
        <v>34</v>
      </c>
      <c r="AC48" s="270">
        <v>2.2999999999999998</v>
      </c>
      <c r="AD48" s="269">
        <v>1</v>
      </c>
      <c r="AE48" s="269">
        <v>0.8</v>
      </c>
      <c r="AF48" s="269">
        <v>1.5</v>
      </c>
      <c r="AG48" s="269">
        <v>1.9</v>
      </c>
      <c r="AH48" s="269">
        <v>1.9</v>
      </c>
    </row>
    <row r="49" spans="3:34" ht="16.5" customHeight="1" x14ac:dyDescent="0.25">
      <c r="D49" s="603" t="s">
        <v>467</v>
      </c>
      <c r="J49" s="624" t="e">
        <f>+(H47/H43)*100</f>
        <v>#DIV/0!</v>
      </c>
      <c r="K49" s="603" t="s">
        <v>11</v>
      </c>
      <c r="L49" s="607">
        <f>IF(OR($A$1&lt;1,$A$1&gt;7),0,HLOOKUP($A$1,TABLE,AB28+1))</f>
        <v>0.466613</v>
      </c>
      <c r="N49" s="603" t="s">
        <v>12</v>
      </c>
      <c r="P49" s="604" t="e">
        <f>IF(ISTEXT(L49),"   N/A",ABS(L49-J49))</f>
        <v>#DIV/0!</v>
      </c>
      <c r="Q49" s="589"/>
      <c r="R49" s="369"/>
      <c r="S49" s="369"/>
      <c r="T49" s="599"/>
      <c r="W49" s="613"/>
      <c r="Z49" s="605" t="s">
        <v>393</v>
      </c>
      <c r="AA49" s="283"/>
      <c r="AB49" s="585">
        <v>35</v>
      </c>
      <c r="AC49" s="270">
        <v>7.8</v>
      </c>
      <c r="AD49" s="269">
        <v>3.2</v>
      </c>
      <c r="AE49" s="269">
        <v>2.2000000000000002</v>
      </c>
      <c r="AF49" s="269">
        <v>3.3</v>
      </c>
      <c r="AG49" s="269">
        <v>4.0999999999999996</v>
      </c>
      <c r="AH49" s="269">
        <v>3.5</v>
      </c>
    </row>
    <row r="50" spans="3:34" ht="16.5" customHeight="1" x14ac:dyDescent="0.25">
      <c r="D50" s="625" t="s">
        <v>468</v>
      </c>
      <c r="J50" s="626"/>
      <c r="K50" s="603"/>
      <c r="L50" s="615"/>
      <c r="N50" s="603"/>
      <c r="P50" s="604"/>
      <c r="Q50" s="589"/>
      <c r="R50" s="590"/>
      <c r="S50" s="590"/>
      <c r="T50" s="599"/>
      <c r="W50" s="613"/>
      <c r="Y50" s="605"/>
      <c r="Z50" s="605"/>
      <c r="AA50" s="283"/>
      <c r="AD50" s="616"/>
      <c r="AE50" s="616"/>
      <c r="AF50" s="616"/>
      <c r="AG50" s="616"/>
      <c r="AH50" s="616"/>
    </row>
    <row r="51" spans="3:34" ht="16.5" customHeight="1" x14ac:dyDescent="0.25">
      <c r="P51" s="588"/>
      <c r="Q51" s="589"/>
      <c r="R51" s="590"/>
      <c r="S51" s="590"/>
      <c r="T51" s="599"/>
      <c r="W51" s="613"/>
      <c r="Z51" s="605"/>
      <c r="AA51" s="283"/>
      <c r="AD51" s="616"/>
      <c r="AE51" s="616"/>
      <c r="AF51" s="616"/>
      <c r="AG51" s="616"/>
      <c r="AH51" s="616"/>
    </row>
    <row r="52" spans="3:34" ht="16.5" customHeight="1" x14ac:dyDescent="0.25">
      <c r="D52" s="636"/>
      <c r="E52" s="636"/>
      <c r="F52" s="636"/>
      <c r="G52" s="636"/>
      <c r="H52" s="477"/>
      <c r="I52" s="636"/>
      <c r="J52" s="637"/>
      <c r="K52" s="636"/>
      <c r="L52" s="638"/>
      <c r="M52" s="636"/>
      <c r="N52" s="636"/>
      <c r="O52" s="636"/>
      <c r="P52" s="639"/>
      <c r="Q52" s="589"/>
      <c r="R52" s="590"/>
      <c r="S52" s="590"/>
      <c r="T52" s="599"/>
      <c r="W52" s="613"/>
      <c r="Z52" s="605"/>
      <c r="AA52" s="283"/>
      <c r="AD52" s="616"/>
      <c r="AE52" s="616"/>
      <c r="AF52" s="616"/>
      <c r="AG52" s="616"/>
      <c r="AH52" s="616"/>
    </row>
    <row r="53" spans="3:34" ht="16.5" customHeight="1" x14ac:dyDescent="0.25">
      <c r="C53" s="620" t="s">
        <v>472</v>
      </c>
      <c r="P53" s="588"/>
      <c r="Q53" s="589"/>
      <c r="R53" s="590"/>
      <c r="S53" s="590"/>
      <c r="AC53" s="585"/>
      <c r="AD53" s="585"/>
      <c r="AE53" s="585"/>
      <c r="AF53" s="585"/>
      <c r="AG53" s="585"/>
      <c r="AH53" s="585"/>
    </row>
    <row r="54" spans="3:34" ht="16.5" customHeight="1" x14ac:dyDescent="0.25">
      <c r="C54" s="627"/>
      <c r="P54" s="588"/>
      <c r="Q54" s="589"/>
      <c r="R54" s="590"/>
      <c r="S54" s="590"/>
      <c r="AC54" s="585"/>
      <c r="AD54" s="585"/>
      <c r="AE54" s="585"/>
      <c r="AF54" s="585"/>
      <c r="AG54" s="585"/>
      <c r="AH54" s="585"/>
    </row>
    <row r="55" spans="3:34" ht="16.5" customHeight="1" x14ac:dyDescent="0.25">
      <c r="C55" s="627"/>
      <c r="D55" s="585" t="s">
        <v>58</v>
      </c>
      <c r="H55" s="365"/>
      <c r="J55" s="602"/>
      <c r="K55" s="607"/>
      <c r="L55" s="607">
        <f>IF(OR($A$1&lt;1,$A$1&gt;7),0,HLOOKUP($A$1,TABLE,AB29+1))</f>
        <v>6.8966E-2</v>
      </c>
      <c r="N55" s="585" t="s">
        <v>12</v>
      </c>
      <c r="P55" s="604">
        <f>IF(ISTEXT(L55),"   N/A",ABS(L55-H55))</f>
        <v>6.8966E-2</v>
      </c>
      <c r="Q55" s="589"/>
      <c r="R55" s="369"/>
      <c r="S55" s="369"/>
    </row>
    <row r="56" spans="3:34" ht="16.5" customHeight="1" x14ac:dyDescent="0.25">
      <c r="C56" s="627"/>
      <c r="J56" s="607"/>
      <c r="K56" s="607"/>
      <c r="L56" s="607"/>
      <c r="P56" s="604"/>
      <c r="Q56" s="589"/>
      <c r="R56" s="590"/>
      <c r="S56" s="590"/>
    </row>
    <row r="57" spans="3:34" ht="16.5" customHeight="1" x14ac:dyDescent="0.25">
      <c r="C57" s="627"/>
      <c r="D57" s="603"/>
      <c r="J57" s="607"/>
      <c r="K57" s="607"/>
      <c r="P57" s="588"/>
      <c r="Q57" s="589"/>
      <c r="R57" s="590"/>
      <c r="S57" s="590"/>
    </row>
    <row r="58" spans="3:34" ht="16.5" customHeight="1" x14ac:dyDescent="0.25">
      <c r="C58" s="603"/>
      <c r="D58" s="603" t="s">
        <v>142</v>
      </c>
      <c r="G58" s="603" t="s">
        <v>19</v>
      </c>
      <c r="H58" s="365"/>
      <c r="I58" s="603"/>
      <c r="J58" s="602"/>
      <c r="K58" s="609"/>
      <c r="L58" s="607">
        <f>IF(OR($A$1&lt;1,$A$1&gt;7),0,HLOOKUP($A$1,TABLE,AB30+1))</f>
        <v>23126</v>
      </c>
      <c r="N58" s="603" t="s">
        <v>12</v>
      </c>
      <c r="P58" s="610">
        <f>IF(ISTEXT(L58),"   N/A",ABS(L58-H58))</f>
        <v>23126</v>
      </c>
      <c r="Q58" s="589"/>
      <c r="R58" s="369"/>
      <c r="S58" s="369"/>
    </row>
    <row r="59" spans="3:34" ht="16.5" customHeight="1" x14ac:dyDescent="0.25">
      <c r="J59" s="621"/>
      <c r="K59" s="609"/>
      <c r="L59" s="615">
        <f>IF(OR($A$1&lt;1,$A$1&gt;7),0,HLOOKUP($A$1,TABLE,AB31+1))</f>
        <v>44252</v>
      </c>
      <c r="N59" s="603" t="s">
        <v>18</v>
      </c>
      <c r="P59" s="610">
        <f>IF(ISTEXT(L59),"   N/A",ABS(L59-H58))</f>
        <v>44252</v>
      </c>
      <c r="Q59" s="589"/>
      <c r="R59" s="369"/>
      <c r="S59" s="369"/>
    </row>
    <row r="60" spans="3:34" ht="16.5" customHeight="1" x14ac:dyDescent="0.25">
      <c r="J60" s="622"/>
      <c r="K60" s="607"/>
      <c r="L60" s="617"/>
      <c r="N60" s="603"/>
      <c r="P60" s="610"/>
      <c r="Q60" s="589"/>
      <c r="R60" s="640"/>
      <c r="S60" s="640"/>
    </row>
    <row r="61" spans="3:34" ht="16.5" customHeight="1" x14ac:dyDescent="0.25">
      <c r="D61" s="603" t="s">
        <v>465</v>
      </c>
      <c r="J61" s="622"/>
      <c r="K61" s="607"/>
      <c r="L61" s="617"/>
      <c r="N61" s="603"/>
      <c r="P61" s="610"/>
      <c r="Q61" s="589"/>
      <c r="R61" s="584"/>
      <c r="S61" s="584"/>
    </row>
    <row r="62" spans="3:34" ht="16.5" customHeight="1" x14ac:dyDescent="0.25">
      <c r="D62" s="603" t="s">
        <v>59</v>
      </c>
      <c r="G62" s="603" t="s">
        <v>19</v>
      </c>
      <c r="H62" s="365"/>
      <c r="I62" s="603"/>
      <c r="J62" s="602"/>
      <c r="K62" s="607"/>
      <c r="L62" s="615">
        <f>IF(OR($A$1&lt;1,$A$1&gt;7),0,HLOOKUP($A$1,TABLE,AB32+1))</f>
        <v>74267</v>
      </c>
      <c r="N62" s="603" t="s">
        <v>12</v>
      </c>
      <c r="P62" s="610">
        <f>IF(ISTEXT(L62),"   N/A",ABS(L62-H62))</f>
        <v>74267</v>
      </c>
      <c r="Q62" s="589"/>
      <c r="R62" s="369"/>
      <c r="S62" s="369"/>
    </row>
    <row r="63" spans="3:34" ht="16.5" customHeight="1" x14ac:dyDescent="0.25">
      <c r="J63" s="622"/>
      <c r="K63" s="607"/>
      <c r="L63" s="615">
        <f>IF(OR($A$1&lt;1,$A$1&gt;7),0,HLOOKUP($A$1,TABLE,AB33+1))</f>
        <v>129034</v>
      </c>
      <c r="N63" s="603" t="s">
        <v>18</v>
      </c>
      <c r="P63" s="610">
        <f>IF(ISTEXT(L63),"   N/A",ABS(L63-H62))</f>
        <v>129034</v>
      </c>
      <c r="Q63" s="589"/>
      <c r="R63" s="369"/>
      <c r="S63" s="369"/>
    </row>
    <row r="64" spans="3:34" ht="16.5" customHeight="1" x14ac:dyDescent="0.25">
      <c r="J64" s="622"/>
      <c r="K64" s="607"/>
      <c r="Q64" s="589"/>
      <c r="R64" s="640"/>
      <c r="S64" s="640"/>
    </row>
    <row r="65" spans="3:19" ht="16.5" customHeight="1" x14ac:dyDescent="0.25">
      <c r="J65" s="622"/>
      <c r="K65" s="607"/>
      <c r="Q65" s="589"/>
      <c r="R65" s="640"/>
      <c r="S65" s="640"/>
    </row>
    <row r="66" spans="3:19" ht="16.5" customHeight="1" x14ac:dyDescent="0.25">
      <c r="D66" s="585" t="s">
        <v>466</v>
      </c>
      <c r="G66" s="585" t="s">
        <v>19</v>
      </c>
      <c r="H66" s="365"/>
      <c r="J66" s="623"/>
      <c r="L66" s="615">
        <f>IF(OR($A$1&lt;1,$A$1&gt;7),0,HLOOKUP($A$1,TABLE,AB34+1))</f>
        <v>28180.5</v>
      </c>
      <c r="N66" s="585" t="s">
        <v>12</v>
      </c>
      <c r="P66" s="610">
        <f>IF(ISTEXT(L66),"   N/A",ABS(L66-H66))</f>
        <v>28180.5</v>
      </c>
      <c r="Q66" s="589"/>
      <c r="R66" s="369"/>
      <c r="S66" s="369"/>
    </row>
    <row r="67" spans="3:19" ht="16.5" customHeight="1" x14ac:dyDescent="0.25">
      <c r="J67" s="622"/>
      <c r="K67" s="607"/>
      <c r="L67" s="607"/>
      <c r="P67" s="604"/>
      <c r="Q67" s="589"/>
      <c r="R67" s="584"/>
      <c r="S67" s="584"/>
    </row>
    <row r="68" spans="3:19" ht="16.5" customHeight="1" x14ac:dyDescent="0.25">
      <c r="D68" s="603" t="s">
        <v>467</v>
      </c>
      <c r="J68" s="624" t="e">
        <f>+(H66/H62)*100</f>
        <v>#DIV/0!</v>
      </c>
      <c r="K68" s="603" t="s">
        <v>11</v>
      </c>
      <c r="L68" s="615">
        <f>IF(OR($A$1&lt;1,$A$1&gt;7),0,HLOOKUP($A$1,TABLE,AB35+1))</f>
        <v>41</v>
      </c>
      <c r="N68" s="603" t="s">
        <v>12</v>
      </c>
      <c r="P68" s="604" t="e">
        <f>IF(ISTEXT(L68),"   N/A",ABS(L68-J68))</f>
        <v>#DIV/0!</v>
      </c>
      <c r="Q68" s="589"/>
      <c r="R68" s="369"/>
      <c r="S68" s="369"/>
    </row>
    <row r="69" spans="3:19" ht="16.5" customHeight="1" x14ac:dyDescent="0.25">
      <c r="D69" s="625" t="s">
        <v>468</v>
      </c>
      <c r="J69" s="626"/>
      <c r="K69" s="603"/>
      <c r="L69" s="607"/>
      <c r="N69" s="603"/>
      <c r="P69" s="604"/>
      <c r="Q69" s="589"/>
      <c r="R69" s="590"/>
      <c r="S69" s="590"/>
    </row>
    <row r="70" spans="3:19" ht="16.5" customHeight="1" x14ac:dyDescent="0.25">
      <c r="J70" s="641"/>
      <c r="L70" s="607"/>
      <c r="P70" s="588"/>
      <c r="Q70" s="589"/>
      <c r="R70" s="590"/>
      <c r="S70" s="590"/>
    </row>
    <row r="71" spans="3:19" ht="16.5" customHeight="1" x14ac:dyDescent="0.25">
      <c r="P71" s="588"/>
      <c r="Q71" s="589"/>
      <c r="R71" s="590"/>
      <c r="S71" s="590"/>
    </row>
    <row r="72" spans="3:19" ht="16.5" customHeight="1" x14ac:dyDescent="0.25">
      <c r="C72" s="620" t="s">
        <v>473</v>
      </c>
      <c r="J72" s="607"/>
      <c r="K72" s="607"/>
      <c r="L72" s="607"/>
      <c r="P72" s="588"/>
      <c r="Q72" s="589"/>
      <c r="R72" s="590"/>
      <c r="S72" s="590"/>
    </row>
    <row r="73" spans="3:19" ht="16.5" customHeight="1" x14ac:dyDescent="0.25">
      <c r="C73" s="627"/>
      <c r="J73" s="607"/>
      <c r="K73" s="607"/>
      <c r="L73" s="607"/>
      <c r="P73" s="588"/>
      <c r="Q73" s="589"/>
      <c r="R73" s="590"/>
      <c r="S73" s="590"/>
    </row>
    <row r="74" spans="3:19" ht="16.5" customHeight="1" x14ac:dyDescent="0.25">
      <c r="D74" s="585" t="s">
        <v>58</v>
      </c>
      <c r="H74" s="365"/>
      <c r="J74" s="602"/>
      <c r="K74" s="607"/>
      <c r="L74" s="615">
        <f>IF(OR($A$1&lt;1,$A$1&gt;7),0,HLOOKUP($A$1,TABLE,AB36+1))</f>
        <v>0.48275899999999999</v>
      </c>
      <c r="N74" s="585" t="s">
        <v>12</v>
      </c>
      <c r="P74" s="604">
        <f>IF(ISTEXT(L74),"   N/A",ABS(L74-H74))</f>
        <v>0.48275899999999999</v>
      </c>
      <c r="Q74" s="589"/>
      <c r="R74" s="369"/>
      <c r="S74" s="369"/>
    </row>
    <row r="75" spans="3:19" ht="16.5" customHeight="1" x14ac:dyDescent="0.25">
      <c r="D75" s="603"/>
      <c r="J75" s="607"/>
      <c r="K75" s="607"/>
      <c r="L75" s="607"/>
      <c r="P75" s="588"/>
      <c r="Q75" s="589"/>
      <c r="R75" s="590"/>
      <c r="S75" s="590"/>
    </row>
    <row r="76" spans="3:19" ht="16.5" customHeight="1" x14ac:dyDescent="0.25">
      <c r="D76" s="603"/>
      <c r="I76" s="603"/>
      <c r="J76" s="602"/>
      <c r="K76" s="609"/>
      <c r="L76" s="607"/>
      <c r="P76" s="588"/>
      <c r="Q76" s="589"/>
      <c r="R76" s="590"/>
      <c r="S76" s="590"/>
    </row>
    <row r="77" spans="3:19" ht="16.5" customHeight="1" x14ac:dyDescent="0.25">
      <c r="D77" s="585" t="s">
        <v>142</v>
      </c>
      <c r="G77" s="603" t="s">
        <v>19</v>
      </c>
      <c r="H77" s="365"/>
      <c r="J77" s="621"/>
      <c r="K77" s="609"/>
      <c r="L77" s="615">
        <f>IF(OR($A$1&lt;1,$A$1&gt;7),0,HLOOKUP($A$1,TABLE,AB37+1))</f>
        <v>37106.827273000003</v>
      </c>
      <c r="N77" s="603" t="s">
        <v>12</v>
      </c>
      <c r="P77" s="610">
        <f>IF(ISTEXT(L77),"   N/A",ABS(L77-H77))</f>
        <v>37106.827273000003</v>
      </c>
      <c r="Q77" s="589"/>
      <c r="R77" s="369"/>
      <c r="S77" s="369"/>
    </row>
    <row r="78" spans="3:19" ht="16.5" customHeight="1" x14ac:dyDescent="0.25">
      <c r="J78" s="622"/>
      <c r="K78" s="607"/>
      <c r="L78" s="615">
        <f>IF(OR($A$1&lt;1,$A$1&gt;7),0,HLOOKUP($A$1,TABLE,AB38+1))</f>
        <v>71616</v>
      </c>
      <c r="N78" s="603" t="s">
        <v>18</v>
      </c>
      <c r="P78" s="610">
        <f>IF(ISTEXT(L78),"   N/A",ABS(L78-H77))</f>
        <v>71616</v>
      </c>
      <c r="Q78" s="589"/>
      <c r="R78" s="369"/>
      <c r="S78" s="369"/>
    </row>
    <row r="79" spans="3:19" ht="16.5" customHeight="1" x14ac:dyDescent="0.25">
      <c r="J79" s="622"/>
      <c r="K79" s="607"/>
      <c r="L79" s="617"/>
      <c r="N79" s="603"/>
      <c r="P79" s="610"/>
      <c r="Q79" s="589"/>
      <c r="R79" s="590"/>
      <c r="S79" s="590"/>
    </row>
    <row r="80" spans="3:19" ht="16.5" customHeight="1" x14ac:dyDescent="0.25">
      <c r="D80" s="603" t="s">
        <v>465</v>
      </c>
      <c r="J80" s="622"/>
      <c r="K80" s="607"/>
      <c r="L80" s="617"/>
      <c r="N80" s="603"/>
      <c r="P80" s="610"/>
      <c r="Q80" s="589"/>
      <c r="R80" s="590"/>
      <c r="S80" s="590"/>
    </row>
    <row r="81" spans="3:19" ht="16.5" customHeight="1" x14ac:dyDescent="0.25">
      <c r="D81" s="603" t="s">
        <v>59</v>
      </c>
      <c r="G81" s="603" t="s">
        <v>19</v>
      </c>
      <c r="H81" s="365"/>
      <c r="I81" s="603"/>
      <c r="J81" s="602"/>
      <c r="K81" s="607"/>
      <c r="L81" s="615">
        <f>IF(OR($A$1&lt;1,$A$1&gt;7),0,HLOOKUP($A$1,TABLE,AB39+1))</f>
        <v>263559.34106100001</v>
      </c>
      <c r="N81" s="603" t="s">
        <v>12</v>
      </c>
      <c r="P81" s="610">
        <f>IF(ISTEXT(L81),"   N/A",ABS(L81-H81))</f>
        <v>263559.34106100001</v>
      </c>
      <c r="Q81" s="589"/>
      <c r="R81" s="369"/>
      <c r="S81" s="369"/>
    </row>
    <row r="82" spans="3:19" ht="16.5" customHeight="1" x14ac:dyDescent="0.25">
      <c r="J82" s="622"/>
      <c r="K82" s="607"/>
      <c r="L82" s="615">
        <f>IF(OR($A$1&lt;1,$A$1&gt;7),0,HLOOKUP($A$1,TABLE,AB40+1))</f>
        <v>597808</v>
      </c>
      <c r="N82" s="603" t="s">
        <v>18</v>
      </c>
      <c r="P82" s="610">
        <f>IF(ISTEXT(L82),"   N/A",ABS(L82-H81))</f>
        <v>597808</v>
      </c>
      <c r="Q82" s="589"/>
      <c r="R82" s="369"/>
      <c r="S82" s="369"/>
    </row>
    <row r="83" spans="3:19" ht="16.5" customHeight="1" x14ac:dyDescent="0.25">
      <c r="J83" s="622"/>
      <c r="K83" s="607"/>
      <c r="L83" s="609"/>
      <c r="P83" s="610"/>
      <c r="Q83" s="589"/>
      <c r="R83" s="590"/>
      <c r="S83" s="590"/>
    </row>
    <row r="84" spans="3:19" ht="16.5" customHeight="1" x14ac:dyDescent="0.25">
      <c r="J84" s="622"/>
      <c r="K84" s="607"/>
      <c r="L84" s="617"/>
      <c r="N84" s="603"/>
      <c r="P84" s="610"/>
      <c r="Q84" s="589"/>
      <c r="R84" s="640"/>
      <c r="S84" s="640"/>
    </row>
    <row r="85" spans="3:19" ht="16.5" customHeight="1" x14ac:dyDescent="0.25">
      <c r="D85" s="585" t="s">
        <v>466</v>
      </c>
      <c r="G85" s="585" t="s">
        <v>19</v>
      </c>
      <c r="H85" s="365"/>
      <c r="J85" s="623"/>
      <c r="L85" s="615">
        <f>IF(OR($A$1&lt;1,$A$1&gt;7),0,HLOOKUP($A$1,TABLE,AB41+1))</f>
        <v>90478.374333</v>
      </c>
      <c r="N85" s="585" t="s">
        <v>12</v>
      </c>
      <c r="P85" s="610">
        <f>IF(ISTEXT(L85),"   N/A",ABS(L85-H85))</f>
        <v>90478.374333</v>
      </c>
      <c r="Q85" s="589"/>
      <c r="R85" s="369"/>
      <c r="S85" s="369"/>
    </row>
    <row r="86" spans="3:19" ht="16.5" customHeight="1" x14ac:dyDescent="0.25">
      <c r="J86" s="622"/>
      <c r="K86" s="607"/>
      <c r="L86" s="617"/>
      <c r="N86" s="603"/>
      <c r="P86" s="610"/>
      <c r="Q86" s="589"/>
      <c r="R86" s="590"/>
      <c r="S86" s="590"/>
    </row>
    <row r="87" spans="3:19" ht="16.5" customHeight="1" x14ac:dyDescent="0.25">
      <c r="D87" s="603" t="s">
        <v>467</v>
      </c>
      <c r="J87" s="624" t="e">
        <f>+(H85/H81)*100</f>
        <v>#DIV/0!</v>
      </c>
      <c r="K87" s="603" t="s">
        <v>11</v>
      </c>
      <c r="L87" s="615">
        <f>IF(OR($A$1&lt;1,$A$1&gt;7),0,HLOOKUP($A$1,TABLE,AB42+1))</f>
        <v>25.2</v>
      </c>
      <c r="N87" s="585" t="s">
        <v>12</v>
      </c>
      <c r="P87" s="610" t="e">
        <f>IF(ISTEXT(L87),"   N/A",ABS(L87-J87))</f>
        <v>#DIV/0!</v>
      </c>
      <c r="Q87" s="589"/>
      <c r="R87" s="369"/>
      <c r="S87" s="369"/>
    </row>
    <row r="88" spans="3:19" ht="16.5" customHeight="1" x14ac:dyDescent="0.25">
      <c r="D88" s="625" t="s">
        <v>468</v>
      </c>
      <c r="J88" s="626"/>
      <c r="K88" s="603"/>
      <c r="Q88" s="589"/>
      <c r="R88" s="590"/>
      <c r="S88" s="590"/>
    </row>
    <row r="89" spans="3:19" ht="16.5" customHeight="1" x14ac:dyDescent="0.25">
      <c r="J89" s="607"/>
      <c r="P89" s="588"/>
      <c r="Q89" s="589"/>
      <c r="R89" s="590"/>
      <c r="S89" s="590"/>
    </row>
    <row r="90" spans="3:19" ht="16.5" customHeight="1" x14ac:dyDescent="0.25">
      <c r="J90" s="602"/>
      <c r="L90" s="617"/>
      <c r="N90" s="603"/>
      <c r="P90" s="610"/>
      <c r="Q90" s="589"/>
      <c r="R90" s="590"/>
      <c r="S90" s="590"/>
    </row>
    <row r="91" spans="3:19" ht="16.5" customHeight="1" x14ac:dyDescent="0.25">
      <c r="D91" s="603" t="s">
        <v>469</v>
      </c>
      <c r="H91" s="365"/>
      <c r="J91" s="623"/>
      <c r="L91" s="615">
        <f>IF(OR($A$1&lt;1,$A$1&gt;7),0,HLOOKUP($A$1,TABLE,AB43+1))</f>
        <v>46.2</v>
      </c>
      <c r="N91" s="585" t="s">
        <v>12</v>
      </c>
      <c r="P91" s="610">
        <f>IF(ISTEXT(L91),"   N/A",ABS(L91-H91))</f>
        <v>46.2</v>
      </c>
      <c r="Q91" s="589"/>
      <c r="R91" s="369"/>
      <c r="S91" s="369"/>
    </row>
    <row r="92" spans="3:19" ht="16.5" customHeight="1" x14ac:dyDescent="0.25">
      <c r="D92" s="603"/>
      <c r="P92" s="588"/>
      <c r="Q92" s="589"/>
      <c r="R92" s="590"/>
      <c r="S92" s="590"/>
    </row>
    <row r="93" spans="3:19" ht="16.5" customHeight="1" x14ac:dyDescent="0.25">
      <c r="D93" s="603"/>
      <c r="P93" s="588"/>
      <c r="Q93" s="589"/>
      <c r="R93" s="590"/>
      <c r="S93" s="590"/>
    </row>
    <row r="94" spans="3:19" ht="16.5" customHeight="1" x14ac:dyDescent="0.3">
      <c r="C94" s="642" t="s">
        <v>240</v>
      </c>
      <c r="D94" s="643"/>
      <c r="E94" s="644"/>
      <c r="G94" s="603"/>
      <c r="H94" s="603"/>
      <c r="I94" s="603"/>
      <c r="J94" s="602"/>
      <c r="K94" s="609"/>
      <c r="L94" s="609"/>
      <c r="N94" s="603"/>
      <c r="P94" s="610"/>
      <c r="Q94" s="589"/>
      <c r="R94" s="590"/>
      <c r="S94" s="590"/>
    </row>
    <row r="95" spans="3:19" ht="16.5" customHeight="1" x14ac:dyDescent="0.25">
      <c r="C95" s="620"/>
      <c r="D95" s="603"/>
      <c r="G95" s="603"/>
      <c r="H95" s="603"/>
      <c r="I95" s="603"/>
      <c r="J95" s="602"/>
      <c r="K95" s="609"/>
      <c r="L95" s="609"/>
      <c r="N95" s="603"/>
      <c r="P95" s="610"/>
      <c r="Q95" s="589"/>
      <c r="R95" s="590"/>
      <c r="S95" s="590"/>
    </row>
    <row r="96" spans="3:19" ht="16.5" customHeight="1" x14ac:dyDescent="0.25">
      <c r="D96" s="603" t="s">
        <v>241</v>
      </c>
      <c r="P96" s="588"/>
      <c r="Q96" s="589"/>
      <c r="R96" s="590"/>
      <c r="S96" s="590"/>
    </row>
    <row r="97" spans="2:19" ht="16.5" customHeight="1" x14ac:dyDescent="0.25">
      <c r="D97" s="603" t="s">
        <v>242</v>
      </c>
      <c r="G97" s="603"/>
      <c r="H97" s="365"/>
      <c r="I97" s="603"/>
      <c r="K97" s="609"/>
      <c r="L97" s="615">
        <f>IF(OR($A$1&lt;1,$A$1&gt;7),0,HLOOKUP($A$1,TABLE,AB44+1))</f>
        <v>1.3333330000000001</v>
      </c>
      <c r="N97" s="603" t="s">
        <v>12</v>
      </c>
      <c r="P97" s="604">
        <f>IF(ISTEXT(L97),"   N/A",ABS(L97-H97))</f>
        <v>1.3333330000000001</v>
      </c>
      <c r="Q97" s="589"/>
      <c r="R97" s="369"/>
      <c r="S97" s="369"/>
    </row>
    <row r="98" spans="2:19" ht="16.5" customHeight="1" x14ac:dyDescent="0.25">
      <c r="K98" s="609"/>
      <c r="L98" s="615">
        <f>IF(OR($A$1&lt;1,$A$1&gt;7),0,HLOOKUP($A$1,TABLE,AB45+1))</f>
        <v>2</v>
      </c>
      <c r="N98" s="603" t="s">
        <v>393</v>
      </c>
      <c r="P98" s="604">
        <f>IF(ISTEXT(L98),"   N/A",ABS(L98-H98))</f>
        <v>2</v>
      </c>
      <c r="Q98" s="589"/>
      <c r="R98" s="369"/>
      <c r="S98" s="369"/>
    </row>
    <row r="99" spans="2:19" ht="16.5" customHeight="1" x14ac:dyDescent="0.25">
      <c r="K99" s="609"/>
      <c r="L99" s="607"/>
      <c r="N99" s="603"/>
      <c r="P99" s="604"/>
      <c r="Q99" s="589"/>
      <c r="R99" s="640"/>
      <c r="S99" s="640"/>
    </row>
    <row r="100" spans="2:19" ht="16.5" customHeight="1" x14ac:dyDescent="0.25">
      <c r="C100" s="603"/>
      <c r="D100" s="585" t="s">
        <v>243</v>
      </c>
      <c r="R100" s="635"/>
      <c r="S100" s="635"/>
    </row>
    <row r="101" spans="2:19" ht="16.5" customHeight="1" x14ac:dyDescent="0.25">
      <c r="D101" s="585" t="s">
        <v>244</v>
      </c>
      <c r="H101" s="365"/>
      <c r="I101" s="603" t="s">
        <v>11</v>
      </c>
      <c r="K101" s="609"/>
      <c r="L101" s="615">
        <f>IF(OR($A$1&lt;1,$A$1&gt;7),0,HLOOKUP($A$1,TABLE,AB46+1))</f>
        <v>61.5</v>
      </c>
      <c r="N101" s="603" t="s">
        <v>12</v>
      </c>
      <c r="P101" s="604">
        <f>IF(ISTEXT(L101),"   N/A",ABS(L101-H101))</f>
        <v>61.5</v>
      </c>
      <c r="Q101" s="589"/>
      <c r="R101" s="369"/>
      <c r="S101" s="369"/>
    </row>
    <row r="102" spans="2:19" ht="16.5" customHeight="1" x14ac:dyDescent="0.25">
      <c r="K102" s="609"/>
      <c r="L102" s="615">
        <f>IF(OR($A$1&lt;1,$A$1&gt;7),0,HLOOKUP($A$1,TABLE,AB47+1))</f>
        <v>100</v>
      </c>
      <c r="M102" s="641"/>
      <c r="N102" s="603" t="s">
        <v>393</v>
      </c>
      <c r="P102" s="604">
        <f>IF(ISTEXT(L102),"   N/A",ABS(L102-H102))</f>
        <v>100</v>
      </c>
      <c r="Q102" s="589"/>
      <c r="R102" s="369"/>
      <c r="S102" s="369"/>
    </row>
    <row r="103" spans="2:19" ht="16.5" customHeight="1" x14ac:dyDescent="0.25">
      <c r="K103" s="609"/>
      <c r="L103" s="622"/>
      <c r="M103" s="641"/>
      <c r="N103" s="645"/>
      <c r="O103" s="641"/>
      <c r="P103" s="646"/>
      <c r="Q103" s="647"/>
      <c r="R103" s="640"/>
      <c r="S103" s="640"/>
    </row>
    <row r="104" spans="2:19" ht="16.5" customHeight="1" x14ac:dyDescent="0.3">
      <c r="D104" s="614" t="s">
        <v>249</v>
      </c>
      <c r="L104" s="607"/>
      <c r="N104" s="603"/>
      <c r="P104" s="604"/>
      <c r="Q104" s="589"/>
      <c r="R104" s="640"/>
      <c r="S104" s="640"/>
    </row>
    <row r="105" spans="2:19" ht="16.5" customHeight="1" x14ac:dyDescent="0.25">
      <c r="D105" s="458" t="s">
        <v>250</v>
      </c>
      <c r="L105" s="607"/>
      <c r="N105" s="603"/>
      <c r="P105" s="604"/>
      <c r="Q105" s="589"/>
      <c r="R105" s="640"/>
      <c r="S105" s="640"/>
    </row>
    <row r="106" spans="2:19" ht="16.5" customHeight="1" x14ac:dyDescent="0.25">
      <c r="D106" s="458" t="s">
        <v>251</v>
      </c>
      <c r="L106" s="607"/>
      <c r="N106" s="603"/>
      <c r="P106" s="604"/>
      <c r="Q106" s="589"/>
      <c r="R106" s="640"/>
      <c r="S106" s="640"/>
    </row>
    <row r="107" spans="2:19" ht="16.5" customHeight="1" x14ac:dyDescent="0.25">
      <c r="D107" s="458" t="s">
        <v>256</v>
      </c>
      <c r="L107" s="607"/>
      <c r="N107" s="603"/>
      <c r="P107" s="604"/>
      <c r="Q107" s="589"/>
      <c r="R107" s="640"/>
      <c r="S107" s="640"/>
    </row>
    <row r="108" spans="2:19" ht="16.5" customHeight="1" x14ac:dyDescent="0.25">
      <c r="B108" s="589"/>
      <c r="D108" s="648" t="s">
        <v>247</v>
      </c>
      <c r="E108" s="641"/>
      <c r="F108" s="641"/>
      <c r="G108" s="641"/>
      <c r="H108" s="641"/>
      <c r="I108" s="641"/>
      <c r="J108" s="641"/>
      <c r="K108" s="641"/>
      <c r="L108" s="641"/>
      <c r="M108" s="641"/>
      <c r="N108" s="641"/>
      <c r="R108" s="635"/>
      <c r="S108" s="635"/>
    </row>
    <row r="109" spans="2:19" ht="16.5" customHeight="1" x14ac:dyDescent="0.25">
      <c r="B109" s="589"/>
      <c r="D109" s="641"/>
      <c r="E109" s="641"/>
      <c r="F109" s="641"/>
      <c r="G109" s="641"/>
      <c r="H109" s="641"/>
      <c r="I109" s="641"/>
      <c r="J109" s="641"/>
      <c r="K109" s="641"/>
      <c r="L109" s="641"/>
      <c r="M109" s="641"/>
      <c r="N109" s="641"/>
      <c r="R109" s="635"/>
      <c r="S109" s="635"/>
    </row>
    <row r="110" spans="2:19" ht="16.5" customHeight="1" x14ac:dyDescent="0.25">
      <c r="B110" s="589"/>
      <c r="D110" s="641" t="s">
        <v>328</v>
      </c>
      <c r="E110" s="641"/>
      <c r="F110" s="641"/>
      <c r="G110" s="641"/>
      <c r="H110" s="641"/>
      <c r="I110" s="641"/>
      <c r="J110" s="641"/>
      <c r="K110" s="641"/>
      <c r="L110" s="641"/>
      <c r="M110" s="641"/>
      <c r="N110" s="641"/>
      <c r="R110" s="635"/>
      <c r="S110" s="635"/>
    </row>
    <row r="111" spans="2:19" ht="16.5" customHeight="1" x14ac:dyDescent="0.25">
      <c r="B111" s="589"/>
      <c r="D111" s="641" t="s">
        <v>327</v>
      </c>
      <c r="E111" s="641"/>
      <c r="F111" s="641"/>
      <c r="G111" s="641" t="s">
        <v>19</v>
      </c>
      <c r="H111" s="365"/>
      <c r="I111" s="641"/>
      <c r="J111" s="641"/>
      <c r="K111" s="641"/>
      <c r="M111" s="641"/>
      <c r="N111" s="641"/>
      <c r="R111" s="635"/>
      <c r="S111" s="635"/>
    </row>
    <row r="112" spans="2:19" ht="16.5" customHeight="1" x14ac:dyDescent="0.25">
      <c r="B112" s="589"/>
      <c r="D112" s="641"/>
      <c r="E112" s="641"/>
      <c r="F112" s="641"/>
      <c r="G112" s="641"/>
      <c r="H112" s="641"/>
      <c r="I112" s="641"/>
      <c r="J112" s="641"/>
      <c r="K112" s="641"/>
      <c r="M112" s="641"/>
      <c r="N112" s="641"/>
      <c r="R112" s="635"/>
      <c r="S112" s="635"/>
    </row>
    <row r="113" spans="1:19" ht="16.5" customHeight="1" x14ac:dyDescent="0.25">
      <c r="B113" s="589"/>
      <c r="D113" s="641" t="s">
        <v>329</v>
      </c>
      <c r="E113" s="641"/>
      <c r="F113" s="641"/>
      <c r="G113" s="641"/>
      <c r="H113" s="641"/>
      <c r="I113" s="641"/>
      <c r="J113" s="641"/>
      <c r="K113" s="641"/>
      <c r="M113" s="641"/>
      <c r="N113" s="641"/>
      <c r="R113" s="635"/>
      <c r="S113" s="635"/>
    </row>
    <row r="114" spans="1:19" ht="16.5" customHeight="1" x14ac:dyDescent="0.25">
      <c r="B114" s="589"/>
      <c r="D114" s="641" t="s">
        <v>331</v>
      </c>
      <c r="E114" s="641"/>
      <c r="F114" s="641"/>
      <c r="G114" s="641"/>
      <c r="H114" s="649"/>
      <c r="I114" s="641"/>
      <c r="J114" s="641"/>
      <c r="K114" s="641"/>
      <c r="M114" s="641"/>
      <c r="N114" s="641"/>
      <c r="R114" s="635"/>
      <c r="S114" s="635"/>
    </row>
    <row r="115" spans="1:19" ht="16.5" customHeight="1" x14ac:dyDescent="0.25">
      <c r="B115" s="589"/>
      <c r="D115" s="650" t="s">
        <v>330</v>
      </c>
      <c r="E115" s="641"/>
      <c r="F115" s="641"/>
      <c r="G115" s="641"/>
      <c r="H115" s="641"/>
      <c r="I115" s="641"/>
      <c r="J115" s="641"/>
      <c r="K115" s="641"/>
      <c r="M115" s="641"/>
      <c r="N115" s="641"/>
      <c r="R115" s="635"/>
      <c r="S115" s="635"/>
    </row>
    <row r="116" spans="1:19" ht="16.5" customHeight="1" x14ac:dyDescent="0.25">
      <c r="B116" s="589"/>
      <c r="D116" s="641" t="s">
        <v>245</v>
      </c>
      <c r="E116" s="641"/>
      <c r="F116" s="641"/>
      <c r="G116" s="641"/>
      <c r="H116" s="651">
        <f>+H111*H114</f>
        <v>0</v>
      </c>
      <c r="I116" s="641"/>
      <c r="J116" s="641"/>
      <c r="K116" s="641"/>
      <c r="M116" s="641"/>
      <c r="N116" s="641"/>
      <c r="R116" s="635"/>
      <c r="S116" s="635"/>
    </row>
    <row r="117" spans="1:19" ht="16.5" customHeight="1" x14ac:dyDescent="0.25">
      <c r="B117" s="589"/>
      <c r="D117" s="641"/>
      <c r="E117" s="641"/>
      <c r="F117" s="641"/>
      <c r="G117" s="641"/>
      <c r="H117" s="641"/>
      <c r="I117" s="641"/>
      <c r="J117" s="641"/>
      <c r="K117" s="641"/>
      <c r="M117" s="641"/>
      <c r="N117" s="641"/>
      <c r="R117" s="635"/>
      <c r="S117" s="635"/>
    </row>
    <row r="118" spans="1:19" ht="16.5" customHeight="1" x14ac:dyDescent="0.25">
      <c r="B118" s="589"/>
      <c r="D118" s="641" t="s">
        <v>246</v>
      </c>
      <c r="E118" s="641"/>
      <c r="F118" s="641"/>
      <c r="G118" s="641" t="s">
        <v>19</v>
      </c>
      <c r="H118" s="365"/>
      <c r="I118" s="641"/>
      <c r="J118" s="641"/>
      <c r="K118" s="641"/>
      <c r="M118" s="641"/>
      <c r="N118" s="641"/>
      <c r="R118" s="635"/>
      <c r="S118" s="635"/>
    </row>
    <row r="119" spans="1:19" ht="16.5" customHeight="1" x14ac:dyDescent="0.25">
      <c r="A119" s="589"/>
      <c r="B119" s="589"/>
      <c r="D119" s="641"/>
      <c r="E119" s="641"/>
      <c r="F119" s="641"/>
      <c r="G119" s="641"/>
      <c r="H119" s="641"/>
      <c r="I119" s="641"/>
      <c r="J119" s="641"/>
      <c r="K119" s="641"/>
      <c r="M119" s="641"/>
      <c r="N119" s="641"/>
      <c r="R119" s="635"/>
      <c r="S119" s="635"/>
    </row>
    <row r="120" spans="1:19" ht="16.5" customHeight="1" x14ac:dyDescent="0.25">
      <c r="A120" s="589"/>
      <c r="B120" s="589"/>
      <c r="D120" s="641" t="s">
        <v>252</v>
      </c>
      <c r="E120" s="641"/>
      <c r="F120" s="641"/>
      <c r="G120" s="641"/>
      <c r="H120" s="641"/>
      <c r="I120" s="641"/>
      <c r="J120" s="641"/>
      <c r="K120" s="641"/>
      <c r="M120" s="641"/>
      <c r="N120" s="641"/>
      <c r="R120" s="635"/>
      <c r="S120" s="635"/>
    </row>
    <row r="121" spans="1:19" ht="16.5" customHeight="1" x14ac:dyDescent="0.25">
      <c r="A121" s="589"/>
      <c r="B121" s="589"/>
      <c r="D121" s="641" t="s">
        <v>253</v>
      </c>
      <c r="E121" s="641"/>
      <c r="F121" s="641"/>
      <c r="G121" s="641"/>
      <c r="H121" s="652">
        <f>-H116+H118</f>
        <v>0</v>
      </c>
      <c r="I121" s="641"/>
      <c r="J121" s="641"/>
      <c r="K121" s="641"/>
      <c r="M121" s="641"/>
      <c r="N121" s="641"/>
      <c r="R121" s="635"/>
      <c r="S121" s="635"/>
    </row>
    <row r="122" spans="1:19" ht="16.5" customHeight="1" x14ac:dyDescent="0.25">
      <c r="A122" s="589"/>
      <c r="B122" s="589"/>
      <c r="D122" s="641"/>
      <c r="E122" s="641"/>
      <c r="F122" s="641"/>
      <c r="G122" s="641"/>
      <c r="H122" s="641"/>
      <c r="I122" s="641"/>
      <c r="J122" s="641"/>
      <c r="K122" s="641"/>
      <c r="M122" s="641"/>
      <c r="N122" s="641"/>
      <c r="R122" s="635"/>
      <c r="S122" s="635"/>
    </row>
    <row r="123" spans="1:19" ht="16.5" customHeight="1" x14ac:dyDescent="0.25">
      <c r="A123" s="589"/>
      <c r="B123" s="589"/>
      <c r="D123" s="641" t="s">
        <v>257</v>
      </c>
      <c r="E123" s="641"/>
      <c r="F123" s="641"/>
      <c r="G123" s="641"/>
      <c r="H123" s="653" t="e">
        <f>+H121/H7</f>
        <v>#DIV/0!</v>
      </c>
      <c r="I123" s="641"/>
      <c r="J123" s="641"/>
      <c r="K123" s="641"/>
      <c r="L123" s="607">
        <f>IF(OR($A$1&lt;1,$A$1&gt;7),0,HLOOKUP($A$1,TABLE,AB48+1))</f>
        <v>2.2999999999999998</v>
      </c>
      <c r="N123" s="603" t="s">
        <v>12</v>
      </c>
      <c r="P123" s="604" t="e">
        <f>IF(ISTEXT(L123),"   N/A",ABS(L123-H123))</f>
        <v>#DIV/0!</v>
      </c>
      <c r="Q123" s="589"/>
      <c r="R123" s="369"/>
      <c r="S123" s="369"/>
    </row>
    <row r="124" spans="1:19" ht="16.5" customHeight="1" x14ac:dyDescent="0.25">
      <c r="A124" s="589"/>
      <c r="B124" s="589"/>
      <c r="D124" s="641"/>
      <c r="E124" s="641"/>
      <c r="F124" s="641"/>
      <c r="G124" s="641"/>
      <c r="H124" s="641"/>
      <c r="I124" s="641"/>
      <c r="J124" s="641"/>
      <c r="K124" s="641"/>
      <c r="L124" s="607">
        <f>IF(OR($A$1&lt;1,$A$1&gt;7),0,HLOOKUP($A$1,TABLE,AB49+1))</f>
        <v>7.8</v>
      </c>
      <c r="N124" s="603" t="s">
        <v>393</v>
      </c>
      <c r="P124" s="604">
        <f>IF(ISTEXT(L124),"   N/A",ABS(L124-H124))</f>
        <v>7.8</v>
      </c>
      <c r="Q124" s="589"/>
      <c r="R124" s="369"/>
      <c r="S124" s="369"/>
    </row>
    <row r="125" spans="1:19" ht="16.5" customHeight="1" x14ac:dyDescent="0.25">
      <c r="A125" s="589"/>
      <c r="B125" s="589"/>
      <c r="D125" s="641"/>
      <c r="E125" s="641"/>
      <c r="F125" s="641"/>
      <c r="G125" s="641"/>
      <c r="H125" s="641"/>
      <c r="I125" s="641"/>
      <c r="R125" s="635"/>
      <c r="S125" s="635"/>
    </row>
    <row r="126" spans="1:19" ht="16.5" customHeight="1" x14ac:dyDescent="0.25">
      <c r="A126" s="589"/>
      <c r="B126" s="589"/>
      <c r="D126" s="641"/>
      <c r="E126" s="641"/>
      <c r="F126" s="641"/>
      <c r="G126" s="641"/>
      <c r="H126" s="654"/>
      <c r="I126" s="641"/>
      <c r="L126" s="607"/>
      <c r="N126" s="603"/>
      <c r="P126" s="604"/>
      <c r="Q126" s="589"/>
    </row>
    <row r="127" spans="1:19" ht="16.5" customHeight="1" x14ac:dyDescent="0.25">
      <c r="A127" s="589"/>
      <c r="B127" s="589"/>
      <c r="D127" s="641"/>
      <c r="E127" s="641"/>
      <c r="F127" s="641"/>
      <c r="G127" s="641"/>
      <c r="H127" s="641"/>
      <c r="I127" s="641"/>
      <c r="L127" s="607"/>
      <c r="N127" s="603"/>
      <c r="P127" s="604"/>
      <c r="Q127" s="589"/>
    </row>
    <row r="128" spans="1:19" ht="16.5" customHeight="1" x14ac:dyDescent="0.25">
      <c r="A128" s="589"/>
      <c r="B128" s="589"/>
      <c r="L128" s="607"/>
      <c r="N128" s="603"/>
      <c r="P128" s="604"/>
      <c r="Q128" s="589"/>
    </row>
    <row r="129" spans="1:20" ht="16.5" customHeight="1" x14ac:dyDescent="0.25">
      <c r="A129" s="589"/>
      <c r="B129" s="589"/>
    </row>
    <row r="130" spans="1:20" ht="16.5" customHeight="1" x14ac:dyDescent="0.25">
      <c r="A130" s="589"/>
      <c r="B130" s="589"/>
    </row>
    <row r="131" spans="1:20" ht="16.5" customHeight="1" x14ac:dyDescent="0.25">
      <c r="A131" s="589"/>
      <c r="B131" s="589"/>
    </row>
    <row r="132" spans="1:20" ht="16.5" customHeight="1" x14ac:dyDescent="0.25">
      <c r="A132" s="589"/>
      <c r="B132" s="589"/>
    </row>
    <row r="133" spans="1:20" ht="16.5" customHeight="1" x14ac:dyDescent="0.25">
      <c r="A133" s="589"/>
      <c r="B133" s="589"/>
    </row>
    <row r="134" spans="1:20" ht="16.5" customHeight="1" x14ac:dyDescent="0.25">
      <c r="A134" s="589"/>
      <c r="B134" s="589"/>
      <c r="T134" s="655"/>
    </row>
    <row r="135" spans="1:20" ht="16.5" customHeight="1" x14ac:dyDescent="0.25">
      <c r="A135" s="589"/>
      <c r="B135" s="589"/>
      <c r="T135" s="655"/>
    </row>
    <row r="136" spans="1:20" ht="16.5" customHeight="1" x14ac:dyDescent="0.25">
      <c r="A136" s="589"/>
      <c r="B136" s="589"/>
      <c r="T136" s="655"/>
    </row>
    <row r="137" spans="1:20" ht="12" customHeight="1" x14ac:dyDescent="0.25">
      <c r="A137" s="589"/>
      <c r="B137" s="589"/>
      <c r="T137" s="655"/>
    </row>
    <row r="138" spans="1:20" ht="21.75" customHeight="1" x14ac:dyDescent="0.25">
      <c r="A138" s="589"/>
      <c r="B138" s="589"/>
      <c r="T138" s="655"/>
    </row>
    <row r="139" spans="1:20" ht="16.5" customHeight="1" x14ac:dyDescent="0.25">
      <c r="A139" s="589"/>
      <c r="B139" s="589"/>
      <c r="T139" s="655"/>
    </row>
    <row r="140" spans="1:20" ht="16.5" customHeight="1" x14ac:dyDescent="0.25">
      <c r="A140" s="589"/>
      <c r="B140" s="589"/>
      <c r="T140" s="655"/>
    </row>
    <row r="141" spans="1:20" ht="16.5" customHeight="1" x14ac:dyDescent="0.25">
      <c r="A141" s="589"/>
      <c r="B141" s="589"/>
      <c r="T141" s="655"/>
    </row>
    <row r="142" spans="1:20" ht="16.5" customHeight="1" x14ac:dyDescent="0.25">
      <c r="A142" s="589"/>
      <c r="B142" s="589"/>
      <c r="T142" s="655"/>
    </row>
    <row r="143" spans="1:20" ht="16.5" customHeight="1" x14ac:dyDescent="0.25">
      <c r="A143" s="589"/>
      <c r="B143" s="589"/>
      <c r="T143" s="655"/>
    </row>
    <row r="144" spans="1:20" ht="16.5" customHeight="1" x14ac:dyDescent="0.25">
      <c r="A144" s="589"/>
      <c r="B144" s="589"/>
      <c r="T144" s="655"/>
    </row>
    <row r="145" spans="1:20" ht="16.5" customHeight="1" x14ac:dyDescent="0.25">
      <c r="A145" s="589"/>
      <c r="B145" s="589"/>
      <c r="T145" s="655"/>
    </row>
    <row r="146" spans="1:20" ht="16.5" customHeight="1" x14ac:dyDescent="0.25">
      <c r="A146" s="589"/>
      <c r="B146" s="589"/>
      <c r="T146" s="655"/>
    </row>
    <row r="147" spans="1:20" ht="16.5" customHeight="1" x14ac:dyDescent="0.25">
      <c r="A147" s="589"/>
      <c r="B147" s="589"/>
      <c r="T147" s="655"/>
    </row>
    <row r="148" spans="1:20" ht="16.5" customHeight="1" x14ac:dyDescent="0.25">
      <c r="A148" s="589"/>
      <c r="B148" s="589"/>
      <c r="T148" s="655"/>
    </row>
    <row r="149" spans="1:20" ht="16.5" customHeight="1" x14ac:dyDescent="0.25">
      <c r="A149" s="589"/>
      <c r="B149" s="589"/>
      <c r="T149" s="655"/>
    </row>
    <row r="150" spans="1:20" ht="16.5" customHeight="1" x14ac:dyDescent="0.25">
      <c r="A150" s="589"/>
      <c r="B150" s="589"/>
      <c r="T150" s="655"/>
    </row>
    <row r="151" spans="1:20" ht="16.5" customHeight="1" x14ac:dyDescent="0.25">
      <c r="A151" s="589"/>
      <c r="B151" s="589"/>
      <c r="T151" s="655"/>
    </row>
    <row r="152" spans="1:20" ht="16.5" customHeight="1" x14ac:dyDescent="0.25">
      <c r="A152" s="589"/>
      <c r="B152" s="589"/>
      <c r="T152" s="655"/>
    </row>
    <row r="153" spans="1:20" ht="16.5" customHeight="1" x14ac:dyDescent="0.25">
      <c r="A153" s="589"/>
      <c r="B153" s="589"/>
      <c r="T153" s="655"/>
    </row>
    <row r="154" spans="1:20" ht="16.5" customHeight="1" x14ac:dyDescent="0.25">
      <c r="A154" s="589"/>
      <c r="B154" s="589"/>
      <c r="T154" s="655"/>
    </row>
    <row r="155" spans="1:20" ht="16.5" customHeight="1" x14ac:dyDescent="0.25">
      <c r="A155" s="589"/>
      <c r="T155" s="655"/>
    </row>
    <row r="156" spans="1:20" ht="16.5" customHeight="1" x14ac:dyDescent="0.25">
      <c r="A156" s="589"/>
      <c r="T156" s="655"/>
    </row>
    <row r="157" spans="1:20" ht="16.5" customHeight="1" x14ac:dyDescent="0.25">
      <c r="A157" s="589"/>
    </row>
    <row r="158" spans="1:20" ht="16.5" customHeight="1" x14ac:dyDescent="0.25">
      <c r="A158" s="589"/>
    </row>
  </sheetData>
  <mergeCells count="4">
    <mergeCell ref="E3:M3"/>
    <mergeCell ref="O3:Q3"/>
    <mergeCell ref="L9:N9"/>
    <mergeCell ref="R10:S10"/>
  </mergeCells>
  <phoneticPr fontId="0" type="noConversion"/>
  <printOptions gridLinesSet="0"/>
  <pageMargins left="0.25" right="0.25" top="0.25" bottom="0.25" header="0.5" footer="0.5"/>
  <pageSetup scale="70" orientation="landscape" horizontalDpi="4294967292" r:id="rId1"/>
  <headerFooter alignWithMargins="0">
    <oddFooter>Page &amp;P of &amp;N</oddFooter>
  </headerFooter>
  <rowBreaks count="3" manualBreakCount="3">
    <brk id="33" min="2" max="18" man="1"/>
    <brk id="52" min="2" max="18" man="1"/>
    <brk id="93" min="2" max="1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Sheet2">
    <tabColor theme="6"/>
  </sheetPr>
  <dimension ref="A1:AJ116"/>
  <sheetViews>
    <sheetView showGridLines="0" workbookViewId="0">
      <pane xSplit="1" ySplit="11" topLeftCell="B12" activePane="bottomRight" state="frozen"/>
      <selection pane="topRight"/>
      <selection pane="bottomLeft"/>
      <selection pane="bottomRight" activeCell="H15" sqref="H15"/>
    </sheetView>
  </sheetViews>
  <sheetFormatPr defaultColWidth="12.42578125" defaultRowHeight="15.75" x14ac:dyDescent="0.25"/>
  <cols>
    <col min="1" max="1" width="6.140625" style="684" customWidth="1"/>
    <col min="2" max="3" width="2.28515625" style="684" customWidth="1"/>
    <col min="4" max="4" width="11.42578125" style="684" customWidth="1"/>
    <col min="5" max="5" width="28.28515625" style="684" customWidth="1"/>
    <col min="6" max="6" width="4.42578125" style="684" customWidth="1"/>
    <col min="7" max="7" width="2.28515625" style="684" customWidth="1"/>
    <col min="8" max="8" width="19.42578125" style="684" customWidth="1"/>
    <col min="9" max="9" width="2.28515625" style="684" customWidth="1"/>
    <col min="10" max="10" width="8.7109375" style="684" customWidth="1"/>
    <col min="11" max="11" width="3.42578125" style="684" customWidth="1"/>
    <col min="12" max="12" width="14.7109375" style="685" customWidth="1"/>
    <col min="13" max="13" width="2.28515625" style="684" customWidth="1"/>
    <col min="14" max="14" width="14.7109375" style="684" customWidth="1"/>
    <col min="15" max="15" width="2.28515625" style="684" customWidth="1"/>
    <col min="16" max="16" width="13.85546875" style="684" customWidth="1"/>
    <col min="17" max="17" width="2.28515625" style="684" customWidth="1"/>
    <col min="18" max="18" width="12.42578125" style="684" customWidth="1"/>
    <col min="19" max="19" width="32" style="684" customWidth="1"/>
    <col min="20" max="20" width="12.42578125" style="515"/>
    <col min="21" max="25" width="8.7109375" style="515" customWidth="1"/>
    <col min="26" max="26" width="20.42578125" style="515" hidden="1" customWidth="1"/>
    <col min="27" max="27" width="7.140625" style="515" hidden="1" customWidth="1"/>
    <col min="28" max="28" width="4" style="515" hidden="1" customWidth="1"/>
    <col min="29" max="31" width="9.28515625" style="238" hidden="1" customWidth="1"/>
    <col min="32" max="34" width="10.42578125" style="238" hidden="1" customWidth="1"/>
    <col min="35" max="36" width="12.42578125" style="515"/>
    <col min="37" max="16384" width="12.42578125" style="684"/>
  </cols>
  <sheetData>
    <row r="1" spans="1:36" s="660" customFormat="1" ht="35.1" customHeight="1" x14ac:dyDescent="0.35">
      <c r="A1" s="735">
        <f>rev_code</f>
        <v>1</v>
      </c>
      <c r="B1" s="183"/>
      <c r="C1" s="184"/>
      <c r="D1" s="185" t="s">
        <v>388</v>
      </c>
      <c r="E1" s="656"/>
      <c r="F1" s="656"/>
      <c r="G1" s="656"/>
      <c r="H1" s="656"/>
      <c r="I1" s="656"/>
      <c r="J1" s="656"/>
      <c r="K1" s="656"/>
      <c r="L1" s="657"/>
      <c r="M1" s="656"/>
      <c r="N1" s="656"/>
      <c r="O1" s="656"/>
      <c r="P1" s="656"/>
      <c r="Q1" s="656"/>
      <c r="R1" s="656"/>
      <c r="S1" s="658"/>
      <c r="T1" s="659"/>
      <c r="U1" s="659"/>
      <c r="V1" s="659"/>
      <c r="W1" s="659"/>
      <c r="X1" s="659"/>
      <c r="Y1" s="659"/>
      <c r="Z1" s="659"/>
      <c r="AA1" s="659"/>
      <c r="AB1" s="659"/>
      <c r="AC1" s="191"/>
      <c r="AD1" s="191"/>
      <c r="AE1" s="191"/>
      <c r="AF1" s="191"/>
      <c r="AG1" s="191"/>
      <c r="AH1" s="191"/>
      <c r="AI1" s="659"/>
      <c r="AJ1" s="659"/>
    </row>
    <row r="3" spans="1:36" s="664" customFormat="1" ht="20.100000000000001" customHeight="1" x14ac:dyDescent="0.3">
      <c r="A3" s="661"/>
      <c r="B3" s="661"/>
      <c r="C3" s="661"/>
      <c r="D3" s="195" t="s">
        <v>0</v>
      </c>
      <c r="E3" s="849" t="str">
        <f>IF(agency="","",agency)</f>
        <v xml:space="preserve"> </v>
      </c>
      <c r="F3" s="849"/>
      <c r="G3" s="849"/>
      <c r="H3" s="849"/>
      <c r="I3" s="849"/>
      <c r="J3" s="849"/>
      <c r="K3" s="849"/>
      <c r="L3" s="849"/>
      <c r="M3" s="849"/>
      <c r="N3" s="196" t="s">
        <v>1</v>
      </c>
      <c r="O3" s="850" t="str">
        <f>IF(date="","",date)</f>
        <v xml:space="preserve"> </v>
      </c>
      <c r="P3" s="850"/>
      <c r="Q3" s="850"/>
      <c r="R3" s="197"/>
      <c r="S3" s="662"/>
      <c r="T3" s="663"/>
      <c r="U3" s="663"/>
      <c r="V3" s="663"/>
      <c r="W3" s="663"/>
      <c r="X3" s="663"/>
      <c r="Y3" s="663"/>
      <c r="Z3" s="663"/>
      <c r="AA3" s="663"/>
      <c r="AB3" s="663"/>
      <c r="AC3" s="199"/>
      <c r="AD3" s="199"/>
      <c r="AE3" s="199"/>
      <c r="AF3" s="199"/>
      <c r="AG3" s="199"/>
      <c r="AH3" s="199"/>
      <c r="AI3" s="663"/>
      <c r="AJ3" s="663"/>
    </row>
    <row r="4" spans="1:36" s="668" customFormat="1" ht="20.100000000000001" customHeight="1" thickBot="1" x14ac:dyDescent="0.35">
      <c r="A4" s="665"/>
      <c r="B4" s="665"/>
      <c r="C4" s="665"/>
      <c r="D4" s="195"/>
      <c r="E4" s="201"/>
      <c r="F4" s="201"/>
      <c r="G4" s="202"/>
      <c r="H4" s="202"/>
      <c r="I4" s="202"/>
      <c r="J4" s="202"/>
      <c r="K4" s="202"/>
      <c r="L4" s="203"/>
      <c r="M4" s="202"/>
      <c r="N4" s="196"/>
      <c r="O4" s="204"/>
      <c r="P4" s="205"/>
      <c r="Q4" s="202"/>
      <c r="R4" s="197"/>
      <c r="S4" s="666"/>
      <c r="T4" s="667"/>
      <c r="U4" s="667"/>
      <c r="V4" s="667"/>
      <c r="W4" s="667"/>
      <c r="X4" s="667"/>
      <c r="Y4" s="667"/>
      <c r="Z4" s="667"/>
      <c r="AA4" s="667"/>
      <c r="AB4" s="667"/>
      <c r="AC4" s="404"/>
      <c r="AD4" s="404"/>
      <c r="AE4" s="404"/>
      <c r="AF4" s="404"/>
      <c r="AG4" s="404"/>
      <c r="AH4" s="404"/>
      <c r="AI4" s="667"/>
      <c r="AJ4" s="667"/>
    </row>
    <row r="5" spans="1:36" s="669" customFormat="1" ht="20.100000000000001" customHeight="1" thickBot="1" x14ac:dyDescent="0.3">
      <c r="C5" s="670"/>
      <c r="D5" s="10"/>
      <c r="E5" s="24"/>
      <c r="F5" s="25"/>
      <c r="G5" s="26"/>
      <c r="H5" s="26"/>
      <c r="I5" s="26"/>
      <c r="J5" s="27" t="s">
        <v>64</v>
      </c>
      <c r="K5" s="25"/>
      <c r="L5" s="28"/>
      <c r="M5" s="25"/>
      <c r="N5" s="25" t="str">
        <f>IF(OR($A$1&lt;1,$A$1&gt;7),'READ ME!'!$B$278,CHOOSE($A$1+1,'READ ME!'!$B$278,'READ ME!'!$B$272,'READ ME!'!$B$273,'READ ME!'!$B$274,'READ ME!'!$B$275,'READ ME!'!$B$276,'READ ME!'!$B$277,'READ ME!'!$B$278))</f>
        <v>Under $1,250,000</v>
      </c>
      <c r="O5" s="25"/>
      <c r="P5" s="29"/>
      <c r="Q5" s="26"/>
      <c r="R5" s="30"/>
      <c r="T5" s="671"/>
      <c r="U5" s="671"/>
      <c r="V5" s="671"/>
      <c r="W5" s="671"/>
      <c r="X5" s="671"/>
      <c r="Y5" s="671"/>
      <c r="Z5" s="671"/>
      <c r="AA5" s="671"/>
      <c r="AB5" s="671"/>
      <c r="AC5" s="209"/>
      <c r="AD5" s="209"/>
      <c r="AE5" s="209"/>
      <c r="AF5" s="209"/>
      <c r="AG5" s="209"/>
      <c r="AH5" s="209"/>
      <c r="AI5" s="671"/>
      <c r="AJ5" s="671"/>
    </row>
    <row r="6" spans="1:36" s="664" customFormat="1" ht="20.100000000000001" customHeight="1" x14ac:dyDescent="0.3">
      <c r="A6" s="661"/>
      <c r="B6" s="661"/>
      <c r="C6" s="661"/>
      <c r="D6" s="661"/>
      <c r="E6" s="661"/>
      <c r="F6" s="661"/>
      <c r="G6" s="661"/>
      <c r="H6" s="661"/>
      <c r="I6" s="661"/>
      <c r="J6" s="661"/>
      <c r="K6" s="661"/>
      <c r="L6" s="672"/>
      <c r="M6" s="661"/>
      <c r="N6" s="661"/>
      <c r="O6" s="661"/>
      <c r="P6" s="661"/>
      <c r="Q6" s="661"/>
      <c r="R6" s="661"/>
      <c r="T6" s="663"/>
      <c r="U6" s="663"/>
      <c r="V6" s="663"/>
      <c r="W6" s="663"/>
      <c r="X6" s="663"/>
      <c r="Y6" s="663"/>
      <c r="Z6" s="663"/>
      <c r="AA6" s="663"/>
      <c r="AB6" s="663"/>
      <c r="AC6" s="199"/>
      <c r="AD6" s="199"/>
      <c r="AE6" s="199"/>
      <c r="AF6" s="199"/>
      <c r="AG6" s="199"/>
      <c r="AH6" s="199"/>
      <c r="AI6" s="663"/>
      <c r="AJ6" s="663"/>
    </row>
    <row r="7" spans="1:36" s="664" customFormat="1" ht="20.100000000000001" customHeight="1" x14ac:dyDescent="0.3">
      <c r="A7" s="661"/>
      <c r="B7" s="661"/>
      <c r="C7" s="661"/>
      <c r="D7" s="661"/>
      <c r="E7" s="661"/>
      <c r="F7" s="212" t="s">
        <v>499</v>
      </c>
      <c r="G7" s="337"/>
      <c r="H7" s="214">
        <f>+NR</f>
        <v>0</v>
      </c>
      <c r="I7" s="215" t="s">
        <v>319</v>
      </c>
      <c r="J7" s="661"/>
      <c r="K7" s="661"/>
      <c r="L7" s="672"/>
      <c r="M7" s="661"/>
      <c r="N7" s="661"/>
      <c r="O7" s="661"/>
      <c r="P7" s="661"/>
      <c r="Q7" s="661"/>
      <c r="R7" s="661"/>
      <c r="T7" s="663"/>
      <c r="U7" s="663"/>
      <c r="V7" s="663"/>
      <c r="W7" s="663"/>
      <c r="X7" s="663"/>
      <c r="Y7" s="663"/>
      <c r="Z7" s="663"/>
      <c r="AA7" s="663"/>
      <c r="AB7" s="663"/>
      <c r="AC7" s="199"/>
      <c r="AD7" s="199"/>
      <c r="AE7" s="199"/>
      <c r="AF7" s="199"/>
      <c r="AG7" s="199"/>
      <c r="AH7" s="199"/>
      <c r="AI7" s="663"/>
      <c r="AJ7" s="663"/>
    </row>
    <row r="8" spans="1:36" s="664" customFormat="1" ht="20.100000000000001" customHeight="1" x14ac:dyDescent="0.3">
      <c r="A8" s="661"/>
      <c r="B8" s="661"/>
      <c r="C8" s="661"/>
      <c r="D8" s="661"/>
      <c r="E8" s="661"/>
      <c r="G8" s="216"/>
      <c r="H8" s="338"/>
      <c r="I8" s="661"/>
      <c r="J8" s="661"/>
      <c r="K8" s="661"/>
      <c r="L8" s="672"/>
      <c r="M8" s="661"/>
      <c r="N8" s="661"/>
      <c r="O8" s="661"/>
      <c r="P8" s="661"/>
      <c r="Q8" s="661"/>
      <c r="R8" s="661"/>
      <c r="T8" s="663"/>
      <c r="U8" s="663"/>
      <c r="V8" s="663"/>
      <c r="W8" s="663"/>
      <c r="X8" s="663"/>
      <c r="Y8" s="663"/>
      <c r="Z8" s="663"/>
      <c r="AA8" s="663"/>
      <c r="AB8" s="663"/>
      <c r="AC8" s="199"/>
      <c r="AD8" s="199"/>
      <c r="AE8" s="199"/>
      <c r="AF8" s="199"/>
      <c r="AG8" s="199"/>
      <c r="AH8" s="199"/>
      <c r="AI8" s="663"/>
      <c r="AJ8" s="663"/>
    </row>
    <row r="9" spans="1:36" s="661" customFormat="1" ht="20.100000000000001" customHeight="1" x14ac:dyDescent="0.3">
      <c r="C9" s="673" t="s">
        <v>51</v>
      </c>
      <c r="H9" s="202" t="s">
        <v>122</v>
      </c>
      <c r="I9" s="674"/>
      <c r="J9" s="674"/>
      <c r="L9" s="857" t="s">
        <v>3</v>
      </c>
      <c r="M9" s="857"/>
      <c r="N9" s="857"/>
      <c r="P9" s="339" t="s">
        <v>89</v>
      </c>
      <c r="Q9" s="210"/>
      <c r="R9" s="195"/>
      <c r="T9" s="675"/>
      <c r="U9" s="675"/>
      <c r="V9" s="675"/>
      <c r="W9" s="675"/>
      <c r="X9" s="675"/>
      <c r="Y9" s="675"/>
      <c r="Z9" s="675"/>
      <c r="AA9" s="675"/>
      <c r="AB9" s="675"/>
      <c r="AC9" s="221"/>
      <c r="AD9" s="221"/>
      <c r="AE9" s="221"/>
      <c r="AF9" s="221"/>
      <c r="AG9" s="221"/>
      <c r="AH9" s="221"/>
      <c r="AI9" s="675"/>
      <c r="AJ9" s="675"/>
    </row>
    <row r="10" spans="1:36" s="661" customFormat="1" ht="20.100000000000001" customHeight="1" x14ac:dyDescent="0.3">
      <c r="A10" s="676"/>
      <c r="C10" s="677" t="s">
        <v>93</v>
      </c>
      <c r="D10" s="678"/>
      <c r="E10" s="678"/>
      <c r="F10" s="674"/>
      <c r="H10" s="224" t="s">
        <v>171</v>
      </c>
      <c r="I10" s="579"/>
      <c r="J10" s="343"/>
      <c r="L10" s="227" t="s">
        <v>123</v>
      </c>
      <c r="M10" s="210"/>
      <c r="N10" s="222" t="s">
        <v>7</v>
      </c>
      <c r="P10" s="346" t="s">
        <v>8</v>
      </c>
      <c r="Q10" s="210"/>
      <c r="R10" s="854" t="s">
        <v>121</v>
      </c>
      <c r="S10" s="854"/>
      <c r="T10" s="675"/>
      <c r="U10" s="675"/>
      <c r="V10" s="229"/>
      <c r="W10" s="229"/>
      <c r="X10" s="229"/>
      <c r="Y10" s="229"/>
      <c r="Z10" s="229"/>
      <c r="AA10" s="675"/>
      <c r="AB10" s="675"/>
      <c r="AC10" s="221"/>
      <c r="AD10" s="221"/>
      <c r="AE10" s="221"/>
      <c r="AF10" s="221"/>
      <c r="AG10" s="221"/>
      <c r="AH10" s="221"/>
      <c r="AI10" s="675"/>
      <c r="AJ10" s="675"/>
    </row>
    <row r="11" spans="1:36" x14ac:dyDescent="0.25">
      <c r="A11" s="679"/>
      <c r="B11" s="680"/>
      <c r="C11" s="679"/>
      <c r="D11" s="681"/>
      <c r="E11" s="681"/>
      <c r="F11" s="681"/>
      <c r="G11" s="680"/>
      <c r="H11" s="259"/>
      <c r="I11" s="420"/>
      <c r="J11" s="421"/>
      <c r="K11" s="680"/>
      <c r="L11" s="239"/>
      <c r="M11" s="423"/>
      <c r="N11" s="424"/>
      <c r="O11" s="680"/>
      <c r="P11" s="425"/>
      <c r="Q11" s="323"/>
      <c r="R11" s="424"/>
      <c r="S11" s="682"/>
      <c r="V11" s="683"/>
      <c r="W11" s="683"/>
      <c r="X11" s="683"/>
      <c r="Y11" s="683"/>
      <c r="Z11" s="683"/>
    </row>
    <row r="12" spans="1:36" x14ac:dyDescent="0.25">
      <c r="Q12" s="686"/>
      <c r="R12" s="686"/>
      <c r="S12" s="686"/>
      <c r="AC12" s="245" t="s">
        <v>10</v>
      </c>
      <c r="AD12" s="246">
        <v>1250</v>
      </c>
      <c r="AE12" s="246">
        <v>2500</v>
      </c>
      <c r="AF12" s="246">
        <v>5000</v>
      </c>
      <c r="AG12" s="246">
        <v>10000</v>
      </c>
      <c r="AH12" s="245" t="s">
        <v>107</v>
      </c>
      <c r="AI12" s="247"/>
    </row>
    <row r="13" spans="1:36" ht="18.75" x14ac:dyDescent="0.3">
      <c r="C13" s="687" t="s">
        <v>61</v>
      </c>
      <c r="D13" s="688"/>
      <c r="E13" s="688"/>
      <c r="F13" s="688"/>
      <c r="G13" s="689"/>
      <c r="H13" s="689"/>
      <c r="I13" s="689"/>
      <c r="J13" s="690"/>
      <c r="K13" s="690"/>
      <c r="L13" s="691"/>
      <c r="P13" s="692"/>
      <c r="Q13" s="686"/>
      <c r="R13" s="686"/>
      <c r="S13" s="686"/>
      <c r="AC13" s="246">
        <v>1250</v>
      </c>
      <c r="AD13" s="246">
        <v>2500</v>
      </c>
      <c r="AE13" s="246">
        <v>5000</v>
      </c>
      <c r="AF13" s="246">
        <v>10000</v>
      </c>
      <c r="AG13" s="246">
        <v>25000</v>
      </c>
      <c r="AH13" s="246">
        <v>25000</v>
      </c>
      <c r="AI13" s="240"/>
    </row>
    <row r="14" spans="1:36" x14ac:dyDescent="0.25">
      <c r="G14" s="693"/>
      <c r="H14" s="693"/>
      <c r="I14" s="693"/>
      <c r="P14" s="694"/>
      <c r="Q14" s="686"/>
      <c r="R14" s="686"/>
      <c r="S14" s="686"/>
      <c r="Z14" s="265" t="s">
        <v>178</v>
      </c>
      <c r="AA14" s="265"/>
      <c r="AB14" s="515" t="s">
        <v>34</v>
      </c>
      <c r="AC14" s="266">
        <v>1</v>
      </c>
      <c r="AD14" s="266">
        <v>2</v>
      </c>
      <c r="AE14" s="266">
        <v>3</v>
      </c>
      <c r="AF14" s="266">
        <v>4</v>
      </c>
      <c r="AG14" s="266">
        <v>5</v>
      </c>
      <c r="AH14" s="266">
        <v>6</v>
      </c>
      <c r="AI14" s="240"/>
    </row>
    <row r="15" spans="1:36" x14ac:dyDescent="0.25">
      <c r="D15" s="695" t="s">
        <v>477</v>
      </c>
      <c r="G15" s="693"/>
      <c r="H15" s="365"/>
      <c r="I15" s="693"/>
      <c r="K15" s="692"/>
      <c r="L15" s="691">
        <f>IF(OR($A$1&lt;1,$A$1&gt;7),0,HLOOKUP($A$1,TABLE,+AB15+1))</f>
        <v>4.5999999999999996</v>
      </c>
      <c r="M15" s="692"/>
      <c r="N15" s="696" t="s">
        <v>12</v>
      </c>
      <c r="O15" s="692"/>
      <c r="P15" s="697">
        <f>IF(ISTEXT(L15),"   N/A",ABS(L15-H15))</f>
        <v>4.5999999999999996</v>
      </c>
      <c r="Q15" s="698"/>
      <c r="R15" s="746"/>
      <c r="S15" s="746"/>
      <c r="Z15" s="267" t="s">
        <v>213</v>
      </c>
      <c r="AA15" s="268" t="s">
        <v>12</v>
      </c>
      <c r="AB15" s="515">
        <v>1</v>
      </c>
      <c r="AC15" s="270">
        <v>4.5999999999999996</v>
      </c>
      <c r="AD15" s="270">
        <v>6.3</v>
      </c>
      <c r="AE15" s="270">
        <v>11.3</v>
      </c>
      <c r="AF15" s="270">
        <v>21</v>
      </c>
      <c r="AG15" s="270">
        <v>33.9</v>
      </c>
      <c r="AH15" s="270">
        <v>60.4</v>
      </c>
    </row>
    <row r="16" spans="1:36" x14ac:dyDescent="0.25">
      <c r="G16" s="693"/>
      <c r="H16" s="693"/>
      <c r="I16" s="693"/>
      <c r="K16" s="692"/>
      <c r="L16" s="691"/>
      <c r="M16" s="692"/>
      <c r="N16" s="692"/>
      <c r="O16" s="692"/>
      <c r="P16" s="697"/>
      <c r="Q16" s="698"/>
      <c r="R16" s="747"/>
      <c r="S16" s="747"/>
      <c r="Z16" s="267" t="s">
        <v>214</v>
      </c>
      <c r="AA16" s="268" t="s">
        <v>12</v>
      </c>
      <c r="AB16" s="515">
        <v>2</v>
      </c>
      <c r="AC16" s="270">
        <v>4.2</v>
      </c>
      <c r="AD16" s="270">
        <v>9.1</v>
      </c>
      <c r="AE16" s="270">
        <v>13.4</v>
      </c>
      <c r="AF16" s="270">
        <v>13.6</v>
      </c>
      <c r="AG16" s="270">
        <v>19.899999999999999</v>
      </c>
      <c r="AH16" s="270">
        <v>59.2</v>
      </c>
    </row>
    <row r="17" spans="3:35" x14ac:dyDescent="0.25">
      <c r="D17" s="695" t="s">
        <v>478</v>
      </c>
      <c r="G17" s="693"/>
      <c r="H17" s="365"/>
      <c r="I17" s="693"/>
      <c r="K17" s="692"/>
      <c r="L17" s="691">
        <f>IF(OR($A$1&lt;1,$A$1&gt;7),0,HLOOKUP($A$1,TABLE,+AB16+1))</f>
        <v>4.2</v>
      </c>
      <c r="M17" s="692"/>
      <c r="N17" s="696" t="s">
        <v>12</v>
      </c>
      <c r="O17" s="692"/>
      <c r="P17" s="697">
        <f>IF(ISTEXT(L17),"   N/A",ABS(L17-H17))</f>
        <v>4.2</v>
      </c>
      <c r="Q17" s="698"/>
      <c r="R17" s="746"/>
      <c r="S17" s="746"/>
      <c r="Z17" s="267" t="s">
        <v>485</v>
      </c>
      <c r="AA17" s="268" t="s">
        <v>12</v>
      </c>
      <c r="AB17" s="515">
        <v>3</v>
      </c>
      <c r="AC17" s="270">
        <v>8.8000000000000007</v>
      </c>
      <c r="AD17" s="270">
        <v>15.399999999999999</v>
      </c>
      <c r="AE17" s="270">
        <v>24.700000000000003</v>
      </c>
      <c r="AF17" s="270">
        <v>34.6</v>
      </c>
      <c r="AG17" s="270">
        <v>53.8</v>
      </c>
      <c r="AH17" s="270">
        <v>119.6</v>
      </c>
    </row>
    <row r="18" spans="3:35" x14ac:dyDescent="0.25">
      <c r="G18" s="693"/>
      <c r="H18" s="693"/>
      <c r="I18" s="693"/>
      <c r="J18" s="699"/>
      <c r="K18" s="692"/>
      <c r="L18" s="691"/>
      <c r="M18" s="692"/>
      <c r="N18" s="692"/>
      <c r="O18" s="692"/>
      <c r="P18" s="697"/>
      <c r="Q18" s="698"/>
      <c r="R18" s="747"/>
      <c r="S18" s="747"/>
      <c r="Z18" s="267" t="s">
        <v>211</v>
      </c>
      <c r="AA18" s="268" t="s">
        <v>12</v>
      </c>
      <c r="AB18" s="515">
        <v>4</v>
      </c>
      <c r="AC18" s="270">
        <v>4.9000000000000004</v>
      </c>
      <c r="AD18" s="270">
        <v>5.4</v>
      </c>
      <c r="AE18" s="270">
        <v>6</v>
      </c>
      <c r="AF18" s="270">
        <v>11.5</v>
      </c>
      <c r="AG18" s="270">
        <v>11.7</v>
      </c>
      <c r="AH18" s="270">
        <v>17.5</v>
      </c>
    </row>
    <row r="19" spans="3:35" x14ac:dyDescent="0.25">
      <c r="C19" s="680" t="s">
        <v>15</v>
      </c>
      <c r="D19" s="695" t="s">
        <v>479</v>
      </c>
      <c r="G19" s="693"/>
      <c r="H19" s="700">
        <f>SUM(H15:H17)</f>
        <v>0</v>
      </c>
      <c r="I19" s="693"/>
      <c r="J19" s="692"/>
      <c r="K19" s="692"/>
      <c r="L19" s="691">
        <f>IF(OR($A$1&lt;1,$A$1&gt;7),0,HLOOKUP($A$1,TABLE,+AB17+1))</f>
        <v>8.8000000000000007</v>
      </c>
      <c r="M19" s="692"/>
      <c r="N19" s="696" t="s">
        <v>12</v>
      </c>
      <c r="O19" s="692"/>
      <c r="P19" s="697">
        <f>IF(ISTEXT(L19),"   N/A",ABS(L19-H19))</f>
        <v>8.8000000000000007</v>
      </c>
      <c r="Q19" s="698"/>
      <c r="R19" s="746"/>
      <c r="S19" s="746"/>
      <c r="Z19" s="267" t="s">
        <v>212</v>
      </c>
      <c r="AA19" s="268" t="s">
        <v>12</v>
      </c>
      <c r="AB19" s="515">
        <v>5</v>
      </c>
      <c r="AC19" s="270">
        <v>4.7</v>
      </c>
      <c r="AD19" s="270">
        <v>8.6</v>
      </c>
      <c r="AE19" s="270">
        <v>7.4</v>
      </c>
      <c r="AF19" s="270">
        <v>8.1</v>
      </c>
      <c r="AG19" s="270">
        <v>9.1</v>
      </c>
      <c r="AH19" s="270">
        <v>17.100000000000001</v>
      </c>
    </row>
    <row r="20" spans="3:35" x14ac:dyDescent="0.25">
      <c r="G20" s="693"/>
      <c r="H20" s="693"/>
      <c r="I20" s="693"/>
      <c r="J20" s="699"/>
      <c r="K20" s="692"/>
      <c r="L20" s="691"/>
      <c r="M20" s="692"/>
      <c r="N20" s="692"/>
      <c r="O20" s="692"/>
      <c r="P20" s="697"/>
      <c r="Q20" s="698"/>
      <c r="R20" s="747"/>
      <c r="S20" s="747"/>
      <c r="Z20" s="267" t="s">
        <v>486</v>
      </c>
      <c r="AA20" s="268" t="s">
        <v>12</v>
      </c>
      <c r="AB20" s="515">
        <v>6</v>
      </c>
      <c r="AC20" s="270">
        <f>+AC19+AC18</f>
        <v>9.6000000000000014</v>
      </c>
      <c r="AD20" s="270">
        <f t="shared" ref="AD20:AH20" si="0">+AD19+AD18</f>
        <v>14</v>
      </c>
      <c r="AE20" s="270">
        <f t="shared" si="0"/>
        <v>13.4</v>
      </c>
      <c r="AF20" s="270">
        <f t="shared" si="0"/>
        <v>19.600000000000001</v>
      </c>
      <c r="AG20" s="270">
        <f t="shared" si="0"/>
        <v>20.799999999999997</v>
      </c>
      <c r="AH20" s="270">
        <f t="shared" si="0"/>
        <v>34.6</v>
      </c>
    </row>
    <row r="21" spans="3:35" x14ac:dyDescent="0.25">
      <c r="D21" s="695" t="s">
        <v>481</v>
      </c>
      <c r="G21" s="693"/>
      <c r="H21" s="365"/>
      <c r="I21" s="693"/>
      <c r="J21" s="699"/>
      <c r="K21" s="692"/>
      <c r="L21" s="691">
        <f>IF(OR($A$1&lt;1,$A$1&gt;7),0,HLOOKUP($A$1,TABLE,+AB18+1))</f>
        <v>4.9000000000000004</v>
      </c>
      <c r="M21" s="692"/>
      <c r="N21" s="696" t="s">
        <v>12</v>
      </c>
      <c r="O21" s="692"/>
      <c r="P21" s="697">
        <f>IF(ISTEXT(L21),"   N/A",ABS(L21-H21))</f>
        <v>4.9000000000000004</v>
      </c>
      <c r="Q21" s="698"/>
      <c r="R21" s="746"/>
      <c r="S21" s="746"/>
      <c r="Z21" s="267" t="s">
        <v>487</v>
      </c>
      <c r="AA21" s="268" t="s">
        <v>12</v>
      </c>
      <c r="AB21" s="515">
        <v>7</v>
      </c>
      <c r="AC21" s="270">
        <v>2.8</v>
      </c>
      <c r="AD21" s="270">
        <v>11.4</v>
      </c>
      <c r="AE21" s="270">
        <v>10.4</v>
      </c>
      <c r="AF21" s="270">
        <v>24.1</v>
      </c>
      <c r="AG21" s="270">
        <v>35.299999999999997</v>
      </c>
      <c r="AH21" s="270">
        <v>83.3</v>
      </c>
    </row>
    <row r="22" spans="3:35" x14ac:dyDescent="0.25">
      <c r="G22" s="693"/>
      <c r="H22" s="693"/>
      <c r="I22" s="693"/>
      <c r="J22" s="699"/>
      <c r="K22" s="692"/>
      <c r="L22" s="691"/>
      <c r="M22" s="692"/>
      <c r="N22" s="692"/>
      <c r="O22" s="692"/>
      <c r="P22" s="697"/>
      <c r="Q22" s="698"/>
      <c r="R22" s="747"/>
      <c r="S22" s="747"/>
      <c r="Z22" s="267" t="s">
        <v>488</v>
      </c>
      <c r="AA22" s="268" t="s">
        <v>12</v>
      </c>
      <c r="AB22" s="515">
        <v>8</v>
      </c>
      <c r="AC22" s="270">
        <v>30.1</v>
      </c>
      <c r="AD22" s="270">
        <v>26.6</v>
      </c>
      <c r="AE22" s="270">
        <v>21.7</v>
      </c>
      <c r="AF22" s="270">
        <v>14.8</v>
      </c>
      <c r="AG22" s="269">
        <v>11.3</v>
      </c>
      <c r="AH22" s="270">
        <v>7.6</v>
      </c>
    </row>
    <row r="23" spans="3:35" x14ac:dyDescent="0.25">
      <c r="D23" s="695" t="s">
        <v>482</v>
      </c>
      <c r="G23" s="693"/>
      <c r="H23" s="365"/>
      <c r="I23" s="693"/>
      <c r="J23" s="699"/>
      <c r="K23" s="692"/>
      <c r="L23" s="691">
        <f>IF(OR($A$1&lt;1,$A$1&gt;7),0,HLOOKUP($A$1,TABLE,+AB19+1))</f>
        <v>4.7</v>
      </c>
      <c r="M23" s="692"/>
      <c r="N23" s="696" t="s">
        <v>12</v>
      </c>
      <c r="O23" s="692"/>
      <c r="P23" s="697">
        <f>IF(ISTEXT(L23),"   N/A",ABS(L23-H23))</f>
        <v>4.7</v>
      </c>
      <c r="Q23" s="698"/>
      <c r="R23" s="746"/>
      <c r="S23" s="746"/>
      <c r="Z23" s="267" t="s">
        <v>489</v>
      </c>
      <c r="AA23" s="268" t="s">
        <v>12</v>
      </c>
      <c r="AB23" s="515">
        <v>9</v>
      </c>
      <c r="AC23" s="269">
        <v>49.9</v>
      </c>
      <c r="AD23" s="269">
        <v>44.1</v>
      </c>
      <c r="AE23" s="269">
        <v>38.299999999999997</v>
      </c>
      <c r="AF23" s="269">
        <v>28.4</v>
      </c>
      <c r="AG23" s="269">
        <v>20.9</v>
      </c>
      <c r="AH23" s="269">
        <v>15.6</v>
      </c>
      <c r="AI23" s="701"/>
    </row>
    <row r="24" spans="3:35" x14ac:dyDescent="0.25">
      <c r="J24" s="692"/>
      <c r="K24" s="692"/>
      <c r="L24" s="691"/>
      <c r="M24" s="692"/>
      <c r="N24" s="696"/>
      <c r="O24" s="692"/>
      <c r="P24" s="697"/>
      <c r="Q24" s="698"/>
      <c r="R24" s="747"/>
      <c r="S24" s="747"/>
      <c r="Z24" s="267" t="s">
        <v>215</v>
      </c>
      <c r="AA24" s="268" t="s">
        <v>12</v>
      </c>
      <c r="AB24" s="515">
        <v>10</v>
      </c>
      <c r="AC24" s="269">
        <v>64.7</v>
      </c>
      <c r="AD24" s="269">
        <v>47</v>
      </c>
      <c r="AE24" s="269">
        <v>43.7</v>
      </c>
      <c r="AF24" s="269">
        <v>34.9</v>
      </c>
      <c r="AG24" s="269">
        <v>27.1</v>
      </c>
      <c r="AH24" s="269">
        <v>14.9</v>
      </c>
      <c r="AI24" s="701"/>
    </row>
    <row r="25" spans="3:35" x14ac:dyDescent="0.25">
      <c r="C25" s="680" t="s">
        <v>15</v>
      </c>
      <c r="D25" s="684" t="s">
        <v>69</v>
      </c>
      <c r="H25" s="702">
        <f>SUM(H21:H23)</f>
        <v>0</v>
      </c>
      <c r="J25" s="692"/>
      <c r="K25" s="692"/>
      <c r="L25" s="691">
        <f>IF(OR($A$1&lt;1,$A$1&gt;7),0,HLOOKUP($A$1,TABLE,+AB20+1))</f>
        <v>9.6000000000000014</v>
      </c>
      <c r="M25" s="692"/>
      <c r="N25" s="696" t="s">
        <v>12</v>
      </c>
      <c r="O25" s="692"/>
      <c r="P25" s="697">
        <f>IF(ISTEXT(L25),"   N/A",ABS(L25-H25))</f>
        <v>9.6000000000000014</v>
      </c>
      <c r="Q25" s="698"/>
      <c r="R25" s="746"/>
      <c r="S25" s="746"/>
      <c r="Z25" s="267" t="s">
        <v>216</v>
      </c>
      <c r="AA25" s="268" t="s">
        <v>12</v>
      </c>
      <c r="AB25" s="515">
        <v>11</v>
      </c>
      <c r="AC25" s="269">
        <v>26.6</v>
      </c>
      <c r="AD25" s="269">
        <v>34.9</v>
      </c>
      <c r="AE25" s="269">
        <v>23.7</v>
      </c>
      <c r="AF25" s="269">
        <v>19.899999999999999</v>
      </c>
      <c r="AG25" s="269">
        <v>13.2</v>
      </c>
      <c r="AH25" s="269">
        <v>9.1999999999999993</v>
      </c>
      <c r="AI25" s="701"/>
    </row>
    <row r="26" spans="3:35" x14ac:dyDescent="0.25">
      <c r="J26" s="692"/>
      <c r="K26" s="692"/>
      <c r="L26" s="691"/>
      <c r="M26" s="692"/>
      <c r="N26" s="703"/>
      <c r="O26" s="692"/>
      <c r="P26" s="697"/>
      <c r="Q26" s="698"/>
      <c r="R26" s="747"/>
      <c r="S26" s="747"/>
      <c r="Z26" s="267" t="s">
        <v>217</v>
      </c>
      <c r="AA26" s="268" t="s">
        <v>12</v>
      </c>
      <c r="AB26" s="515">
        <v>12</v>
      </c>
      <c r="AC26" s="269">
        <v>8.6</v>
      </c>
      <c r="AD26" s="288">
        <v>18.100000000000001</v>
      </c>
      <c r="AE26" s="269">
        <v>32.6</v>
      </c>
      <c r="AF26" s="269">
        <v>45.3</v>
      </c>
      <c r="AG26" s="269">
        <v>59.7</v>
      </c>
      <c r="AH26" s="269">
        <v>75.900000000000006</v>
      </c>
      <c r="AI26" s="701"/>
    </row>
    <row r="27" spans="3:35" x14ac:dyDescent="0.25">
      <c r="D27" s="684" t="s">
        <v>480</v>
      </c>
      <c r="H27" s="365"/>
      <c r="J27" s="692"/>
      <c r="K27" s="692"/>
      <c r="L27" s="691">
        <f>IF(OR($A$1&lt;1,$A$1&gt;7),0,HLOOKUP($A$1,TABLE,+AB21+1))</f>
        <v>2.8</v>
      </c>
      <c r="M27" s="692"/>
      <c r="N27" s="696" t="s">
        <v>12</v>
      </c>
      <c r="O27" s="692"/>
      <c r="P27" s="697">
        <f>IF(ISTEXT(L27),"   N/A",ABS(L27-H27))</f>
        <v>2.8</v>
      </c>
      <c r="Q27" s="698"/>
      <c r="R27" s="746"/>
      <c r="S27" s="746"/>
      <c r="Z27" s="267" t="s">
        <v>490</v>
      </c>
      <c r="AA27" s="268" t="s">
        <v>12</v>
      </c>
      <c r="AB27" s="515">
        <v>13</v>
      </c>
      <c r="AC27" s="269">
        <v>2.1</v>
      </c>
      <c r="AD27" s="288">
        <v>3.7</v>
      </c>
      <c r="AE27" s="269">
        <v>4</v>
      </c>
      <c r="AF27" s="269">
        <v>4.9000000000000004</v>
      </c>
      <c r="AG27" s="269">
        <v>5.7</v>
      </c>
      <c r="AH27" s="269">
        <v>6.5</v>
      </c>
      <c r="AI27" s="701"/>
    </row>
    <row r="28" spans="3:35" x14ac:dyDescent="0.25">
      <c r="J28" s="692"/>
      <c r="K28" s="692"/>
      <c r="L28" s="691"/>
      <c r="M28" s="692"/>
      <c r="N28" s="703"/>
      <c r="O28" s="692"/>
      <c r="P28" s="697"/>
      <c r="Q28" s="698"/>
      <c r="R28" s="747"/>
      <c r="S28" s="747"/>
      <c r="Z28" s="267" t="s">
        <v>491</v>
      </c>
      <c r="AA28" s="268" t="s">
        <v>12</v>
      </c>
      <c r="AB28" s="515">
        <v>14</v>
      </c>
      <c r="AC28" s="269">
        <v>2.6</v>
      </c>
      <c r="AD28" s="288">
        <v>5.5</v>
      </c>
      <c r="AE28" s="269">
        <v>5.9</v>
      </c>
      <c r="AF28" s="269">
        <v>8.6</v>
      </c>
      <c r="AG28" s="269">
        <v>10.1</v>
      </c>
      <c r="AH28" s="269">
        <v>12.4</v>
      </c>
      <c r="AI28" s="701"/>
    </row>
    <row r="29" spans="3:35" x14ac:dyDescent="0.25">
      <c r="J29" s="692"/>
      <c r="K29" s="692"/>
      <c r="L29" s="691"/>
      <c r="M29" s="692"/>
      <c r="N29" s="703"/>
      <c r="O29" s="692"/>
      <c r="P29" s="697"/>
      <c r="Q29" s="698"/>
      <c r="R29" s="747"/>
      <c r="S29" s="747"/>
      <c r="Z29" s="267" t="s">
        <v>219</v>
      </c>
      <c r="AA29" s="268" t="s">
        <v>12</v>
      </c>
      <c r="AB29" s="515">
        <v>15</v>
      </c>
      <c r="AC29" s="269">
        <v>2.9</v>
      </c>
      <c r="AD29" s="288">
        <v>4.9000000000000004</v>
      </c>
      <c r="AE29" s="269">
        <v>0.6</v>
      </c>
      <c r="AF29" s="269">
        <v>1.1000000000000001</v>
      </c>
      <c r="AG29" s="269">
        <v>1.2</v>
      </c>
      <c r="AH29" s="269">
        <v>0.5</v>
      </c>
      <c r="AI29" s="701"/>
    </row>
    <row r="30" spans="3:35" ht="18.75" x14ac:dyDescent="0.3">
      <c r="D30" s="704" t="s">
        <v>143</v>
      </c>
      <c r="J30" s="692"/>
      <c r="K30" s="692"/>
      <c r="L30" s="691"/>
      <c r="M30" s="692"/>
      <c r="N30" s="703"/>
      <c r="O30" s="692"/>
      <c r="P30" s="697"/>
      <c r="Q30" s="698"/>
      <c r="R30" s="747"/>
      <c r="S30" s="747"/>
      <c r="Z30" s="267" t="s">
        <v>218</v>
      </c>
      <c r="AA30" s="268" t="s">
        <v>12</v>
      </c>
      <c r="AB30" s="515">
        <v>16</v>
      </c>
      <c r="AC30" s="269">
        <v>8.8000000000000007</v>
      </c>
      <c r="AD30" s="288">
        <v>60.9</v>
      </c>
      <c r="AE30" s="269">
        <v>20.9</v>
      </c>
      <c r="AF30" s="269">
        <v>29.2</v>
      </c>
      <c r="AG30" s="269">
        <v>20.3</v>
      </c>
      <c r="AH30" s="269">
        <v>23.4</v>
      </c>
      <c r="AI30" s="701"/>
    </row>
    <row r="31" spans="3:35" x14ac:dyDescent="0.25">
      <c r="J31" s="692"/>
      <c r="K31" s="692"/>
      <c r="L31" s="691"/>
      <c r="M31" s="692"/>
      <c r="N31" s="703"/>
      <c r="O31" s="692"/>
      <c r="P31" s="697"/>
      <c r="Q31" s="698"/>
      <c r="R31" s="747"/>
      <c r="S31" s="747"/>
      <c r="Z31" s="267"/>
      <c r="AA31" s="268"/>
      <c r="AC31" s="269"/>
      <c r="AD31" s="288"/>
      <c r="AE31" s="269"/>
      <c r="AF31" s="269"/>
      <c r="AG31" s="269"/>
      <c r="AH31" s="269"/>
      <c r="AI31" s="701"/>
    </row>
    <row r="32" spans="3:35" x14ac:dyDescent="0.25">
      <c r="D32" s="695" t="s">
        <v>108</v>
      </c>
      <c r="G32" s="684" t="s">
        <v>19</v>
      </c>
      <c r="H32" s="365"/>
      <c r="J32" s="700" t="e">
        <f>+(H32/NR)*100</f>
        <v>#DIV/0!</v>
      </c>
      <c r="K32" s="705" t="s">
        <v>11</v>
      </c>
      <c r="L32" s="691">
        <f>IF(OR($A$1&lt;1,$A$1&gt;7),0,HLOOKUP($A$1,TABLE,+AB22+1))</f>
        <v>30.1</v>
      </c>
      <c r="M32" s="706"/>
      <c r="N32" s="705" t="s">
        <v>12</v>
      </c>
      <c r="O32" s="706"/>
      <c r="P32" s="697" t="e">
        <f>IF(ISTEXT(L32),"   N/A",ABS(L32-J32))</f>
        <v>#DIV/0!</v>
      </c>
      <c r="Q32" s="699"/>
      <c r="R32" s="746"/>
      <c r="S32" s="746"/>
      <c r="Z32" s="267"/>
      <c r="AA32" s="268"/>
      <c r="AC32" s="269"/>
      <c r="AD32" s="288"/>
      <c r="AE32" s="269"/>
      <c r="AF32" s="269"/>
      <c r="AG32" s="269"/>
      <c r="AH32" s="269"/>
      <c r="AI32" s="701"/>
    </row>
    <row r="33" spans="3:35" x14ac:dyDescent="0.25">
      <c r="J33" s="706"/>
      <c r="K33" s="706"/>
      <c r="L33" s="707"/>
      <c r="M33" s="706"/>
      <c r="N33" s="706"/>
      <c r="O33" s="706"/>
      <c r="P33" s="708"/>
      <c r="Q33" s="699"/>
      <c r="R33" s="747"/>
      <c r="S33" s="747"/>
      <c r="Z33" s="267"/>
      <c r="AA33" s="268"/>
      <c r="AC33" s="269"/>
      <c r="AD33" s="288"/>
      <c r="AE33" s="269"/>
      <c r="AF33" s="269"/>
      <c r="AG33" s="269"/>
      <c r="AH33" s="269"/>
      <c r="AI33" s="701"/>
    </row>
    <row r="34" spans="3:35" x14ac:dyDescent="0.25">
      <c r="D34" s="695" t="s">
        <v>109</v>
      </c>
      <c r="G34" s="684" t="s">
        <v>19</v>
      </c>
      <c r="H34" s="365"/>
      <c r="J34" s="700" t="e">
        <f>+(H34/NR)*100</f>
        <v>#DIV/0!</v>
      </c>
      <c r="K34" s="705" t="s">
        <v>11</v>
      </c>
      <c r="L34" s="691">
        <f>IF(OR($A$1&lt;1,$A$1&gt;7),0,HLOOKUP($A$1,TABLE,+AB23+1))</f>
        <v>49.9</v>
      </c>
      <c r="M34" s="706"/>
      <c r="N34" s="705" t="s">
        <v>12</v>
      </c>
      <c r="O34" s="706"/>
      <c r="P34" s="697" t="e">
        <f>IF(ISTEXT(L34),"   N/A",ABS(L34-J34))</f>
        <v>#DIV/0!</v>
      </c>
      <c r="Q34" s="699"/>
      <c r="R34" s="746"/>
      <c r="S34" s="746"/>
      <c r="Z34" s="267"/>
      <c r="AA34" s="268"/>
      <c r="AC34" s="288"/>
      <c r="AD34" s="288"/>
      <c r="AE34" s="288"/>
      <c r="AF34" s="288"/>
      <c r="AG34" s="288"/>
      <c r="AH34" s="288"/>
      <c r="AI34" s="701"/>
    </row>
    <row r="35" spans="3:35" x14ac:dyDescent="0.25">
      <c r="D35" s="695"/>
      <c r="H35" s="477"/>
      <c r="J35" s="742"/>
      <c r="K35" s="705"/>
      <c r="L35" s="691"/>
      <c r="M35" s="706"/>
      <c r="N35" s="705"/>
      <c r="O35" s="706"/>
      <c r="P35" s="697"/>
      <c r="Q35" s="699"/>
      <c r="R35" s="748"/>
      <c r="S35" s="748"/>
      <c r="Z35" s="267"/>
      <c r="AA35" s="268"/>
      <c r="AC35" s="288"/>
      <c r="AD35" s="288"/>
      <c r="AE35" s="288"/>
      <c r="AF35" s="288"/>
      <c r="AG35" s="288"/>
      <c r="AH35" s="288"/>
      <c r="AI35" s="701"/>
    </row>
    <row r="36" spans="3:35" x14ac:dyDescent="0.25">
      <c r="E36" s="684" t="s">
        <v>173</v>
      </c>
      <c r="J36" s="706"/>
      <c r="K36" s="706"/>
      <c r="L36" s="691"/>
      <c r="M36" s="706"/>
      <c r="N36" s="705"/>
      <c r="O36" s="706"/>
      <c r="P36" s="697"/>
      <c r="Q36" s="699"/>
      <c r="R36" s="748"/>
      <c r="S36" s="748"/>
      <c r="Z36" s="267"/>
      <c r="AA36" s="268"/>
      <c r="AC36" s="287"/>
      <c r="AD36" s="288"/>
      <c r="AE36" s="288"/>
      <c r="AF36" s="288"/>
      <c r="AG36" s="288"/>
      <c r="AH36" s="288"/>
      <c r="AI36" s="701"/>
    </row>
    <row r="37" spans="3:35" x14ac:dyDescent="0.25">
      <c r="E37" s="684" t="s">
        <v>177</v>
      </c>
      <c r="J37" s="706"/>
      <c r="K37" s="706"/>
      <c r="L37" s="691"/>
      <c r="M37" s="706"/>
      <c r="N37" s="705"/>
      <c r="O37" s="706"/>
      <c r="P37" s="697"/>
      <c r="Q37" s="699"/>
      <c r="R37" s="748"/>
      <c r="S37" s="748"/>
      <c r="Z37" s="267"/>
      <c r="AA37" s="268"/>
      <c r="AC37" s="288"/>
      <c r="AD37" s="288"/>
      <c r="AE37" s="288"/>
      <c r="AF37" s="288"/>
      <c r="AG37" s="288"/>
      <c r="AH37" s="288"/>
      <c r="AI37" s="701"/>
    </row>
    <row r="38" spans="3:35" x14ac:dyDescent="0.25">
      <c r="J38" s="706"/>
      <c r="K38" s="706"/>
      <c r="L38" s="691"/>
      <c r="M38" s="706"/>
      <c r="N38" s="705"/>
      <c r="O38" s="706"/>
      <c r="P38" s="697"/>
      <c r="Q38" s="699"/>
      <c r="R38" s="748"/>
      <c r="S38" s="748"/>
      <c r="Z38" s="267"/>
      <c r="AA38" s="268"/>
      <c r="AC38" s="288"/>
      <c r="AD38" s="288"/>
      <c r="AE38" s="288"/>
      <c r="AF38" s="288"/>
      <c r="AG38" s="288"/>
      <c r="AH38" s="288"/>
      <c r="AI38" s="701"/>
    </row>
    <row r="39" spans="3:35" x14ac:dyDescent="0.25">
      <c r="F39" s="693" t="s">
        <v>174</v>
      </c>
      <c r="J39" s="709">
        <v>0</v>
      </c>
      <c r="K39" s="705" t="s">
        <v>11</v>
      </c>
      <c r="L39" s="691">
        <f>IF(OR($A$1&lt;1,$A$1&gt;7),0,HLOOKUP($A$1,TABLE,+AB24+1))</f>
        <v>64.7</v>
      </c>
      <c r="M39" s="706"/>
      <c r="N39" s="705" t="s">
        <v>12</v>
      </c>
      <c r="O39" s="706"/>
      <c r="P39" s="697">
        <f>IF(ISTEXT(L39),"   N/A",ABS(L39-J39))</f>
        <v>64.7</v>
      </c>
      <c r="Q39" s="699"/>
      <c r="R39" s="746"/>
      <c r="S39" s="746"/>
      <c r="Z39" s="267"/>
      <c r="AA39" s="268"/>
      <c r="AC39" s="383"/>
      <c r="AD39" s="710"/>
      <c r="AE39" s="710"/>
      <c r="AF39" s="710"/>
      <c r="AG39" s="710"/>
      <c r="AH39" s="710"/>
      <c r="AI39" s="701"/>
    </row>
    <row r="40" spans="3:35" x14ac:dyDescent="0.25">
      <c r="F40" s="693"/>
      <c r="J40" s="706"/>
      <c r="K40" s="706"/>
      <c r="L40" s="691"/>
      <c r="M40" s="706"/>
      <c r="N40" s="705"/>
      <c r="O40" s="706"/>
      <c r="P40" s="697"/>
      <c r="Q40" s="699"/>
      <c r="R40" s="748"/>
      <c r="S40" s="748"/>
      <c r="AC40" s="295"/>
      <c r="AD40" s="295"/>
      <c r="AE40" s="295"/>
      <c r="AF40" s="295"/>
      <c r="AG40" s="295"/>
      <c r="AH40" s="295"/>
      <c r="AI40" s="701"/>
    </row>
    <row r="41" spans="3:35" x14ac:dyDescent="0.25">
      <c r="F41" s="693" t="s">
        <v>175</v>
      </c>
      <c r="J41" s="709">
        <v>0</v>
      </c>
      <c r="K41" s="705" t="s">
        <v>11</v>
      </c>
      <c r="L41" s="691">
        <f>IF(OR($A$1&lt;1,$A$1&gt;7),0,HLOOKUP($A$1,TABLE,+AB25+1))</f>
        <v>26.6</v>
      </c>
      <c r="M41" s="706"/>
      <c r="N41" s="705" t="s">
        <v>12</v>
      </c>
      <c r="O41" s="706"/>
      <c r="P41" s="697">
        <f>IF(ISTEXT(L41),"   N/A",ABS(L41-J41))</f>
        <v>26.6</v>
      </c>
      <c r="Q41" s="699"/>
      <c r="R41" s="746"/>
      <c r="S41" s="746"/>
      <c r="AC41" s="295"/>
      <c r="AD41" s="295"/>
      <c r="AE41" s="295"/>
      <c r="AF41" s="295"/>
      <c r="AG41" s="295"/>
      <c r="AH41" s="295"/>
      <c r="AI41" s="701"/>
    </row>
    <row r="42" spans="3:35" x14ac:dyDescent="0.25">
      <c r="H42" s="711" t="s">
        <v>483</v>
      </c>
      <c r="J42" s="706"/>
      <c r="K42" s="706"/>
      <c r="L42" s="691"/>
      <c r="M42" s="706"/>
      <c r="N42" s="705"/>
      <c r="O42" s="706"/>
      <c r="P42" s="697"/>
      <c r="Q42" s="699"/>
      <c r="R42" s="748"/>
      <c r="S42" s="748"/>
      <c r="AB42" s="385"/>
      <c r="AC42" s="295"/>
      <c r="AD42" s="295"/>
      <c r="AE42" s="295"/>
      <c r="AF42" s="295"/>
      <c r="AG42" s="295"/>
      <c r="AH42" s="295"/>
      <c r="AI42" s="701"/>
    </row>
    <row r="43" spans="3:35" x14ac:dyDescent="0.25">
      <c r="E43" s="693"/>
      <c r="J43" s="706"/>
      <c r="K43" s="706"/>
      <c r="L43" s="691"/>
      <c r="M43" s="706"/>
      <c r="N43" s="705"/>
      <c r="O43" s="706"/>
      <c r="P43" s="697"/>
      <c r="Q43" s="699"/>
      <c r="R43" s="748"/>
      <c r="S43" s="748"/>
      <c r="T43" s="743"/>
      <c r="AB43" s="385"/>
      <c r="AC43" s="295"/>
      <c r="AD43" s="295"/>
      <c r="AE43" s="295"/>
      <c r="AF43" s="295"/>
      <c r="AG43" s="295"/>
      <c r="AH43" s="295"/>
      <c r="AI43" s="701"/>
    </row>
    <row r="44" spans="3:35" x14ac:dyDescent="0.25">
      <c r="F44" s="693" t="s">
        <v>176</v>
      </c>
      <c r="J44" s="709">
        <v>0</v>
      </c>
      <c r="K44" s="705" t="s">
        <v>11</v>
      </c>
      <c r="L44" s="691">
        <f>IF(OR($A$1&lt;1,$A$1&gt;7),0,HLOOKUP($A$1,TABLE,+AB26+1))</f>
        <v>8.6</v>
      </c>
      <c r="M44" s="706"/>
      <c r="N44" s="705" t="s">
        <v>12</v>
      </c>
      <c r="O44" s="706"/>
      <c r="P44" s="697">
        <f>IF(ISTEXT(L44),"   N/A",ABS(L44-J44))</f>
        <v>8.6</v>
      </c>
      <c r="Q44" s="699"/>
      <c r="R44" s="746"/>
      <c r="S44" s="746"/>
      <c r="AB44" s="385"/>
      <c r="AC44" s="295"/>
      <c r="AD44" s="295"/>
      <c r="AE44" s="295"/>
      <c r="AF44" s="295"/>
      <c r="AG44" s="295"/>
      <c r="AH44" s="295"/>
      <c r="AI44" s="701"/>
    </row>
    <row r="45" spans="3:35" x14ac:dyDescent="0.25">
      <c r="H45" s="711" t="s">
        <v>484</v>
      </c>
      <c r="J45" s="706"/>
      <c r="K45" s="706"/>
      <c r="L45" s="691"/>
      <c r="M45" s="706"/>
      <c r="N45" s="705"/>
      <c r="O45" s="706"/>
      <c r="P45" s="697"/>
      <c r="Q45" s="699"/>
      <c r="R45" s="748"/>
      <c r="S45" s="748"/>
      <c r="AB45" s="385"/>
      <c r="AC45" s="295"/>
      <c r="AD45" s="295"/>
      <c r="AE45" s="295"/>
      <c r="AF45" s="295"/>
      <c r="AG45" s="295"/>
      <c r="AH45" s="295"/>
      <c r="AI45" s="701"/>
    </row>
    <row r="46" spans="3:35" x14ac:dyDescent="0.25">
      <c r="C46" s="686"/>
      <c r="D46" s="686"/>
      <c r="H46" s="711"/>
      <c r="J46" s="706"/>
      <c r="K46" s="706"/>
      <c r="L46" s="691"/>
      <c r="M46" s="706"/>
      <c r="N46" s="705"/>
      <c r="O46" s="706"/>
      <c r="P46" s="697"/>
      <c r="Q46" s="699"/>
      <c r="R46" s="748"/>
      <c r="S46" s="748"/>
      <c r="AB46" s="385"/>
      <c r="AC46" s="295"/>
      <c r="AD46" s="295"/>
      <c r="AE46" s="295"/>
      <c r="AF46" s="295"/>
      <c r="AG46" s="295"/>
      <c r="AH46" s="295"/>
      <c r="AI46" s="701"/>
    </row>
    <row r="47" spans="3:35" x14ac:dyDescent="0.25">
      <c r="C47" s="686"/>
      <c r="D47" s="686"/>
      <c r="H47" s="711"/>
      <c r="J47" s="706"/>
      <c r="K47" s="706"/>
      <c r="L47" s="691"/>
      <c r="M47" s="706"/>
      <c r="N47" s="705"/>
      <c r="O47" s="706"/>
      <c r="P47" s="697"/>
      <c r="Q47" s="699"/>
      <c r="R47" s="748"/>
      <c r="S47" s="748"/>
      <c r="AB47" s="385"/>
      <c r="AC47" s="295"/>
      <c r="AD47" s="295"/>
      <c r="AE47" s="295"/>
      <c r="AF47" s="295"/>
      <c r="AG47" s="295"/>
      <c r="AH47" s="295"/>
      <c r="AI47" s="701"/>
    </row>
    <row r="48" spans="3:35" x14ac:dyDescent="0.25">
      <c r="C48" s="686"/>
      <c r="D48" s="686"/>
      <c r="H48" s="613" t="str">
        <f>IF(J48=100,"Total","Total - should equal 100%")</f>
        <v>Total - should equal 100%</v>
      </c>
      <c r="I48" s="585"/>
      <c r="J48" s="628">
        <f>+SUM(J39:J44)</f>
        <v>0</v>
      </c>
      <c r="K48" s="629" t="s">
        <v>11</v>
      </c>
      <c r="L48" s="691"/>
      <c r="M48" s="706"/>
      <c r="N48" s="705"/>
      <c r="O48" s="706"/>
      <c r="P48" s="697"/>
      <c r="Q48" s="699"/>
      <c r="R48" s="748"/>
      <c r="S48" s="748"/>
      <c r="AB48" s="385"/>
      <c r="AC48" s="295"/>
      <c r="AD48" s="295"/>
      <c r="AE48" s="295"/>
      <c r="AF48" s="295"/>
      <c r="AG48" s="295"/>
      <c r="AH48" s="295"/>
      <c r="AI48" s="701"/>
    </row>
    <row r="49" spans="3:35" x14ac:dyDescent="0.25">
      <c r="C49" s="686"/>
      <c r="D49" s="686"/>
      <c r="J49" s="706"/>
      <c r="K49" s="706"/>
      <c r="L49" s="691"/>
      <c r="M49" s="706"/>
      <c r="N49" s="705"/>
      <c r="O49" s="706"/>
      <c r="P49" s="697"/>
      <c r="Q49" s="699"/>
      <c r="R49" s="748"/>
      <c r="S49" s="748"/>
      <c r="AB49" s="385"/>
      <c r="AC49" s="295"/>
      <c r="AD49" s="295"/>
      <c r="AE49" s="295"/>
      <c r="AF49" s="295"/>
      <c r="AG49" s="295"/>
      <c r="AH49" s="295"/>
      <c r="AI49" s="701"/>
    </row>
    <row r="50" spans="3:35" x14ac:dyDescent="0.25">
      <c r="C50" s="686"/>
      <c r="D50" s="686"/>
      <c r="J50" s="706"/>
      <c r="K50" s="706"/>
      <c r="L50" s="691"/>
      <c r="M50" s="706"/>
      <c r="N50" s="705"/>
      <c r="O50" s="706"/>
      <c r="P50" s="697"/>
      <c r="Q50" s="699"/>
      <c r="R50" s="748"/>
      <c r="S50" s="748"/>
      <c r="AB50" s="385"/>
      <c r="AC50" s="295"/>
      <c r="AD50" s="295"/>
      <c r="AE50" s="295"/>
      <c r="AF50" s="295"/>
      <c r="AG50" s="295"/>
      <c r="AH50" s="295"/>
      <c r="AI50" s="701"/>
    </row>
    <row r="51" spans="3:35" x14ac:dyDescent="0.25">
      <c r="C51" s="686"/>
      <c r="D51" s="695" t="s">
        <v>110</v>
      </c>
      <c r="G51" s="684" t="s">
        <v>19</v>
      </c>
      <c r="H51" s="365"/>
      <c r="J51" s="700" t="e">
        <f>+(H51/NR)*100</f>
        <v>#DIV/0!</v>
      </c>
      <c r="K51" s="705" t="s">
        <v>11</v>
      </c>
      <c r="L51" s="691">
        <f>IF(OR($A$1&lt;1,$A$1&gt;7),0,HLOOKUP($A$1,TABLE,+AB27+1))</f>
        <v>2.1</v>
      </c>
      <c r="M51" s="706"/>
      <c r="N51" s="705" t="s">
        <v>12</v>
      </c>
      <c r="O51" s="706"/>
      <c r="P51" s="697" t="e">
        <f>IF(ISTEXT(L51),"   N/A",ABS(L51-J51))</f>
        <v>#DIV/0!</v>
      </c>
      <c r="Q51" s="699"/>
      <c r="R51" s="746"/>
      <c r="S51" s="746"/>
      <c r="AB51" s="385"/>
    </row>
    <row r="52" spans="3:35" x14ac:dyDescent="0.25">
      <c r="C52" s="686"/>
      <c r="J52" s="706"/>
      <c r="K52" s="706"/>
      <c r="L52" s="691"/>
      <c r="M52" s="706"/>
      <c r="N52" s="705"/>
      <c r="O52" s="706"/>
      <c r="P52" s="697"/>
      <c r="Q52" s="699"/>
      <c r="R52" s="747"/>
      <c r="S52" s="747"/>
      <c r="AB52" s="385"/>
    </row>
    <row r="53" spans="3:35" x14ac:dyDescent="0.25">
      <c r="C53" s="686"/>
      <c r="J53" s="706"/>
      <c r="K53" s="706"/>
      <c r="L53" s="707"/>
      <c r="M53" s="706"/>
      <c r="N53" s="706"/>
      <c r="O53" s="706"/>
      <c r="P53" s="708"/>
      <c r="Q53" s="699"/>
      <c r="R53" s="747"/>
      <c r="S53" s="747"/>
      <c r="AB53" s="385"/>
    </row>
    <row r="54" spans="3:35" x14ac:dyDescent="0.25">
      <c r="C54" s="686"/>
      <c r="D54" s="695" t="s">
        <v>111</v>
      </c>
      <c r="G54" s="684" t="s">
        <v>19</v>
      </c>
      <c r="H54" s="365"/>
      <c r="J54" s="700" t="e">
        <f>+(H54/NR)*100</f>
        <v>#DIV/0!</v>
      </c>
      <c r="K54" s="705" t="s">
        <v>11</v>
      </c>
      <c r="L54" s="691">
        <f>IF(OR($A$1&lt;1,$A$1&gt;7),0,HLOOKUP($A$1,TABLE,+AB28+1))</f>
        <v>2.6</v>
      </c>
      <c r="M54" s="706"/>
      <c r="N54" s="705" t="s">
        <v>12</v>
      </c>
      <c r="O54" s="706"/>
      <c r="P54" s="697" t="e">
        <f>IF(ISTEXT(L54),"   N/A",ABS(L54-J54))</f>
        <v>#DIV/0!</v>
      </c>
      <c r="Q54" s="699"/>
      <c r="R54" s="746"/>
      <c r="S54" s="746"/>
      <c r="AB54" s="385"/>
    </row>
    <row r="55" spans="3:35" x14ac:dyDescent="0.25">
      <c r="C55" s="686"/>
      <c r="D55" s="686"/>
      <c r="E55" s="686"/>
      <c r="F55" s="686"/>
      <c r="G55" s="686"/>
      <c r="H55" s="686"/>
      <c r="I55" s="686"/>
      <c r="J55" s="699"/>
      <c r="K55" s="699"/>
      <c r="L55" s="712"/>
      <c r="M55" s="699"/>
      <c r="N55" s="699"/>
      <c r="O55" s="699"/>
      <c r="P55" s="713"/>
      <c r="Q55" s="699"/>
      <c r="R55" s="747"/>
      <c r="S55" s="747"/>
      <c r="AB55" s="385"/>
    </row>
    <row r="56" spans="3:35" x14ac:dyDescent="0.25">
      <c r="C56" s="686"/>
      <c r="D56" s="686"/>
      <c r="E56" s="686"/>
      <c r="F56" s="686"/>
      <c r="G56" s="686"/>
      <c r="H56" s="686"/>
      <c r="I56" s="686"/>
      <c r="J56" s="699"/>
      <c r="K56" s="699"/>
      <c r="L56" s="712"/>
      <c r="M56" s="699"/>
      <c r="N56" s="699"/>
      <c r="O56" s="699"/>
      <c r="P56" s="713"/>
      <c r="Q56" s="699"/>
      <c r="R56" s="747"/>
      <c r="S56" s="747"/>
      <c r="AB56" s="385"/>
    </row>
    <row r="57" spans="3:35" x14ac:dyDescent="0.25">
      <c r="C57" s="686"/>
      <c r="D57" s="695" t="s">
        <v>164</v>
      </c>
      <c r="E57" s="686"/>
      <c r="F57" s="686"/>
      <c r="G57" s="686"/>
      <c r="H57" s="686"/>
      <c r="I57" s="686"/>
      <c r="J57" s="699"/>
      <c r="K57" s="699"/>
      <c r="L57" s="712"/>
      <c r="M57" s="699"/>
      <c r="N57" s="699"/>
      <c r="O57" s="699"/>
      <c r="P57" s="713"/>
      <c r="Q57" s="699"/>
      <c r="R57" s="747"/>
      <c r="S57" s="747"/>
      <c r="AB57" s="385"/>
    </row>
    <row r="58" spans="3:35" x14ac:dyDescent="0.25">
      <c r="C58" s="686"/>
      <c r="D58" s="684" t="s">
        <v>163</v>
      </c>
      <c r="E58" s="686"/>
      <c r="F58" s="686"/>
      <c r="G58" s="684" t="s">
        <v>19</v>
      </c>
      <c r="H58" s="365"/>
      <c r="I58" s="686"/>
      <c r="J58" s="700" t="e">
        <f>+(H58/NR)*100</f>
        <v>#DIV/0!</v>
      </c>
      <c r="K58" s="705" t="s">
        <v>11</v>
      </c>
      <c r="L58" s="691">
        <f>IF(OR($A$1&lt;1,$A$1&gt;7),0,HLOOKUP($A$1,TABLE,+AB29+1))</f>
        <v>2.9</v>
      </c>
      <c r="M58" s="699"/>
      <c r="N58" s="705" t="s">
        <v>12</v>
      </c>
      <c r="O58" s="699"/>
      <c r="P58" s="697" t="e">
        <f>IF(ISTEXT(L58),"   N/A",ABS(L58-J58))</f>
        <v>#DIV/0!</v>
      </c>
      <c r="Q58" s="699"/>
      <c r="R58" s="746"/>
      <c r="S58" s="746"/>
      <c r="AB58" s="385"/>
    </row>
    <row r="59" spans="3:35" x14ac:dyDescent="0.25">
      <c r="C59" s="686"/>
      <c r="D59" s="686"/>
      <c r="E59" s="686"/>
      <c r="F59" s="686"/>
      <c r="G59" s="686"/>
      <c r="H59" s="686"/>
      <c r="I59" s="686"/>
      <c r="J59" s="686"/>
      <c r="K59" s="686"/>
      <c r="L59" s="714"/>
      <c r="M59" s="686"/>
      <c r="N59" s="686"/>
      <c r="O59" s="686"/>
      <c r="P59" s="715"/>
      <c r="Q59" s="686"/>
      <c r="R59" s="747"/>
      <c r="S59" s="747"/>
      <c r="AB59" s="385"/>
    </row>
    <row r="60" spans="3:35" x14ac:dyDescent="0.25">
      <c r="C60" s="686"/>
      <c r="D60" s="695" t="s">
        <v>162</v>
      </c>
      <c r="E60" s="686"/>
      <c r="F60" s="686"/>
      <c r="G60" s="686"/>
      <c r="H60" s="686"/>
      <c r="I60" s="686"/>
      <c r="J60" s="686"/>
      <c r="K60" s="686"/>
      <c r="L60" s="714"/>
      <c r="M60" s="686"/>
      <c r="N60" s="686"/>
      <c r="O60" s="686"/>
      <c r="P60" s="715"/>
      <c r="Q60" s="686"/>
      <c r="R60" s="747"/>
      <c r="S60" s="747"/>
      <c r="AB60" s="385"/>
    </row>
    <row r="61" spans="3:35" x14ac:dyDescent="0.25">
      <c r="C61" s="686"/>
      <c r="D61" s="684" t="s">
        <v>163</v>
      </c>
      <c r="E61" s="686"/>
      <c r="F61" s="686"/>
      <c r="G61" s="684" t="s">
        <v>19</v>
      </c>
      <c r="H61" s="365"/>
      <c r="I61" s="686"/>
      <c r="J61" s="700" t="e">
        <f>+(H61/NR)*100</f>
        <v>#DIV/0!</v>
      </c>
      <c r="K61" s="705" t="s">
        <v>11</v>
      </c>
      <c r="L61" s="691">
        <f>IF(OR($A$1&lt;1,$A$1&gt;7),0,HLOOKUP($A$1,TABLE,+AB30+1))</f>
        <v>8.8000000000000007</v>
      </c>
      <c r="M61" s="699"/>
      <c r="N61" s="705" t="s">
        <v>12</v>
      </c>
      <c r="O61" s="699"/>
      <c r="P61" s="697" t="e">
        <f>IF(ISTEXT(L61),"   N/A",ABS(L61-J61))</f>
        <v>#DIV/0!</v>
      </c>
      <c r="Q61" s="686"/>
      <c r="R61" s="746"/>
      <c r="S61" s="746"/>
      <c r="AB61" s="385"/>
    </row>
    <row r="62" spans="3:35" x14ac:dyDescent="0.25">
      <c r="C62" s="686"/>
      <c r="D62" s="686"/>
      <c r="E62" s="686"/>
      <c r="F62" s="686"/>
      <c r="G62" s="686"/>
      <c r="H62" s="686"/>
      <c r="I62" s="686"/>
      <c r="J62" s="699"/>
      <c r="K62" s="699"/>
      <c r="L62" s="712"/>
      <c r="M62" s="686"/>
      <c r="N62" s="686"/>
      <c r="O62" s="686"/>
      <c r="P62" s="713"/>
      <c r="Q62" s="686"/>
      <c r="R62" s="747"/>
      <c r="S62" s="747"/>
      <c r="AB62" s="385"/>
    </row>
    <row r="63" spans="3:35" x14ac:dyDescent="0.25">
      <c r="C63" s="686"/>
      <c r="D63" s="686"/>
      <c r="E63" s="686"/>
      <c r="F63" s="686"/>
      <c r="G63" s="686"/>
      <c r="H63" s="686"/>
      <c r="I63" s="686"/>
      <c r="J63" s="699"/>
      <c r="K63" s="699"/>
      <c r="L63" s="712"/>
      <c r="M63" s="686"/>
      <c r="N63" s="686"/>
      <c r="O63" s="686"/>
      <c r="P63" s="713"/>
      <c r="Q63" s="686"/>
      <c r="R63" s="686"/>
      <c r="S63" s="686"/>
      <c r="AB63" s="385"/>
    </row>
    <row r="64" spans="3:35" x14ac:dyDescent="0.25">
      <c r="C64" s="686"/>
      <c r="D64" s="686"/>
      <c r="E64" s="686"/>
      <c r="F64" s="686"/>
      <c r="G64" s="686"/>
      <c r="H64" s="686"/>
      <c r="I64" s="686"/>
      <c r="J64" s="699"/>
      <c r="K64" s="699"/>
      <c r="L64" s="712"/>
      <c r="M64" s="686"/>
      <c r="N64" s="686"/>
      <c r="O64" s="686"/>
      <c r="P64" s="713"/>
      <c r="Q64" s="686"/>
      <c r="R64" s="686"/>
      <c r="S64" s="686"/>
      <c r="AB64" s="385"/>
    </row>
    <row r="65" spans="1:28" x14ac:dyDescent="0.25">
      <c r="A65" s="686"/>
      <c r="B65" s="686"/>
      <c r="C65" s="686"/>
      <c r="D65" s="686"/>
      <c r="E65" s="686"/>
      <c r="F65" s="686"/>
      <c r="G65" s="686"/>
      <c r="H65" s="686"/>
      <c r="I65" s="686"/>
      <c r="J65" s="699"/>
      <c r="K65" s="699"/>
      <c r="L65" s="712"/>
      <c r="M65" s="686"/>
      <c r="N65" s="686"/>
      <c r="O65" s="686"/>
      <c r="P65" s="713"/>
      <c r="Q65" s="686"/>
      <c r="R65" s="686"/>
      <c r="S65" s="686"/>
      <c r="AB65" s="385"/>
    </row>
    <row r="66" spans="1:28" x14ac:dyDescent="0.25">
      <c r="A66" s="686"/>
      <c r="B66" s="686"/>
      <c r="C66" s="686"/>
      <c r="D66" s="686"/>
      <c r="E66" s="686"/>
      <c r="F66" s="686"/>
      <c r="G66" s="686"/>
      <c r="H66" s="686"/>
      <c r="I66" s="686"/>
      <c r="J66" s="699"/>
      <c r="K66" s="699"/>
      <c r="L66" s="712"/>
      <c r="M66" s="686"/>
      <c r="N66" s="686"/>
      <c r="O66" s="686"/>
      <c r="P66" s="713"/>
      <c r="Q66" s="686"/>
      <c r="R66" s="686"/>
      <c r="S66" s="686"/>
    </row>
    <row r="67" spans="1:28" x14ac:dyDescent="0.25">
      <c r="A67" s="686"/>
      <c r="B67" s="686"/>
      <c r="C67" s="686"/>
      <c r="D67" s="686"/>
      <c r="E67" s="686"/>
      <c r="F67" s="686"/>
      <c r="G67" s="686"/>
      <c r="H67" s="686"/>
      <c r="I67" s="686"/>
      <c r="J67" s="699"/>
      <c r="K67" s="699"/>
      <c r="L67" s="712"/>
      <c r="M67" s="686"/>
      <c r="N67" s="686"/>
      <c r="O67" s="686"/>
      <c r="P67" s="713"/>
      <c r="Q67" s="686"/>
      <c r="R67" s="686"/>
      <c r="S67" s="686"/>
    </row>
    <row r="68" spans="1:28" x14ac:dyDescent="0.25">
      <c r="A68" s="686"/>
      <c r="B68" s="686"/>
      <c r="C68" s="686"/>
      <c r="D68" s="686"/>
      <c r="E68" s="686"/>
      <c r="F68" s="686"/>
      <c r="G68" s="686"/>
      <c r="H68" s="686"/>
      <c r="I68" s="686"/>
      <c r="J68" s="699"/>
      <c r="K68" s="699"/>
      <c r="L68" s="712"/>
      <c r="M68" s="686"/>
      <c r="N68" s="686"/>
      <c r="O68" s="686"/>
      <c r="P68" s="713"/>
      <c r="Q68" s="686"/>
      <c r="R68" s="686"/>
      <c r="S68" s="686"/>
    </row>
    <row r="69" spans="1:28" x14ac:dyDescent="0.25">
      <c r="A69" s="686"/>
      <c r="B69" s="686"/>
      <c r="C69" s="686"/>
      <c r="D69" s="686"/>
      <c r="E69" s="686"/>
      <c r="F69" s="686"/>
      <c r="G69" s="686"/>
      <c r="H69" s="686"/>
      <c r="I69" s="686"/>
      <c r="J69" s="699"/>
      <c r="K69" s="699"/>
      <c r="L69" s="712"/>
      <c r="M69" s="686"/>
      <c r="N69" s="686"/>
      <c r="O69" s="686"/>
      <c r="P69" s="713"/>
      <c r="Q69" s="686"/>
      <c r="R69" s="686"/>
      <c r="S69" s="686"/>
    </row>
    <row r="70" spans="1:28" x14ac:dyDescent="0.25">
      <c r="A70" s="686"/>
      <c r="B70" s="686"/>
      <c r="C70" s="686"/>
      <c r="D70" s="686"/>
      <c r="E70" s="686"/>
      <c r="F70" s="686"/>
      <c r="G70" s="686"/>
      <c r="H70" s="686"/>
      <c r="I70" s="686"/>
      <c r="J70" s="686"/>
      <c r="K70" s="686"/>
      <c r="L70" s="714"/>
      <c r="M70" s="686"/>
      <c r="N70" s="686"/>
      <c r="O70" s="686"/>
      <c r="P70" s="713"/>
      <c r="Q70" s="686"/>
      <c r="R70" s="686"/>
      <c r="S70" s="686"/>
    </row>
    <row r="71" spans="1:28" x14ac:dyDescent="0.25">
      <c r="A71" s="686"/>
      <c r="B71" s="686"/>
      <c r="C71" s="686"/>
      <c r="D71" s="686"/>
      <c r="E71" s="686"/>
      <c r="F71" s="686"/>
      <c r="G71" s="686"/>
      <c r="H71" s="686"/>
      <c r="I71" s="686"/>
      <c r="J71" s="686"/>
      <c r="K71" s="686"/>
      <c r="L71" s="714"/>
      <c r="M71" s="686"/>
      <c r="N71" s="686"/>
      <c r="O71" s="686"/>
      <c r="P71" s="715"/>
      <c r="Q71" s="686"/>
      <c r="R71" s="686"/>
      <c r="S71" s="686"/>
    </row>
    <row r="72" spans="1:28" x14ac:dyDescent="0.25">
      <c r="A72" s="686"/>
      <c r="B72" s="686"/>
      <c r="C72" s="686"/>
      <c r="D72" s="686"/>
      <c r="E72" s="686"/>
      <c r="F72" s="686"/>
      <c r="G72" s="686"/>
      <c r="H72" s="686"/>
      <c r="I72" s="686"/>
      <c r="J72" s="686"/>
      <c r="K72" s="686"/>
      <c r="L72" s="714"/>
      <c r="M72" s="686"/>
      <c r="N72" s="686"/>
      <c r="O72" s="686"/>
      <c r="P72" s="715"/>
      <c r="Q72" s="686"/>
      <c r="R72" s="686"/>
      <c r="S72" s="686"/>
    </row>
    <row r="73" spans="1:28" x14ac:dyDescent="0.25">
      <c r="A73" s="686"/>
      <c r="B73" s="686"/>
      <c r="C73" s="686"/>
      <c r="D73" s="686"/>
      <c r="E73" s="686"/>
      <c r="F73" s="686"/>
      <c r="G73" s="686"/>
      <c r="H73" s="686"/>
      <c r="I73" s="686"/>
      <c r="J73" s="686"/>
      <c r="K73" s="686"/>
      <c r="L73" s="714"/>
      <c r="M73" s="686"/>
      <c r="N73" s="686"/>
      <c r="O73" s="686"/>
      <c r="P73" s="715"/>
      <c r="Q73" s="686"/>
      <c r="R73" s="686"/>
      <c r="S73" s="686"/>
    </row>
    <row r="74" spans="1:28" x14ac:dyDescent="0.25">
      <c r="A74" s="686"/>
      <c r="B74" s="686"/>
      <c r="C74" s="686"/>
      <c r="D74" s="686"/>
      <c r="E74" s="686"/>
      <c r="F74" s="686"/>
      <c r="G74" s="686"/>
      <c r="H74" s="686"/>
      <c r="I74" s="686"/>
      <c r="J74" s="686"/>
      <c r="K74" s="686"/>
      <c r="L74" s="714"/>
      <c r="M74" s="686"/>
      <c r="N74" s="686"/>
      <c r="O74" s="686"/>
      <c r="P74" s="715"/>
      <c r="Q74" s="686"/>
      <c r="R74" s="686"/>
      <c r="S74" s="686"/>
    </row>
    <row r="75" spans="1:28" x14ac:dyDescent="0.25">
      <c r="A75" s="686"/>
      <c r="B75" s="686"/>
      <c r="C75" s="686"/>
      <c r="D75" s="686"/>
      <c r="E75" s="686"/>
      <c r="F75" s="686"/>
      <c r="G75" s="686"/>
      <c r="H75" s="686"/>
      <c r="I75" s="686"/>
      <c r="J75" s="686"/>
      <c r="K75" s="686"/>
      <c r="L75" s="714"/>
      <c r="M75" s="686"/>
      <c r="N75" s="686"/>
      <c r="O75" s="686"/>
      <c r="P75" s="715"/>
      <c r="Q75" s="686"/>
      <c r="R75" s="686"/>
      <c r="S75" s="686"/>
    </row>
    <row r="76" spans="1:28" x14ac:dyDescent="0.25">
      <c r="A76" s="686"/>
      <c r="B76" s="686"/>
      <c r="C76" s="686"/>
      <c r="D76" s="686"/>
      <c r="E76" s="686"/>
      <c r="F76" s="686"/>
      <c r="G76" s="686"/>
      <c r="H76" s="686"/>
      <c r="I76" s="686"/>
      <c r="J76" s="686"/>
      <c r="K76" s="686"/>
      <c r="L76" s="714"/>
      <c r="M76" s="686"/>
      <c r="N76" s="686"/>
      <c r="O76" s="686"/>
      <c r="P76" s="716"/>
      <c r="Q76" s="686"/>
      <c r="R76" s="686"/>
      <c r="S76" s="686"/>
    </row>
    <row r="77" spans="1:28" x14ac:dyDescent="0.25">
      <c r="A77" s="686"/>
      <c r="B77" s="686"/>
      <c r="C77" s="686"/>
      <c r="D77" s="686"/>
      <c r="E77" s="686"/>
      <c r="F77" s="686"/>
      <c r="G77" s="686"/>
      <c r="H77" s="686"/>
      <c r="I77" s="686"/>
      <c r="J77" s="686"/>
      <c r="K77" s="686"/>
      <c r="L77" s="714"/>
      <c r="M77" s="686"/>
      <c r="N77" s="686"/>
      <c r="O77" s="686"/>
      <c r="P77" s="686"/>
      <c r="Q77" s="686"/>
      <c r="R77" s="686"/>
      <c r="S77" s="686"/>
    </row>
    <row r="78" spans="1:28" x14ac:dyDescent="0.25">
      <c r="A78" s="686"/>
      <c r="B78" s="686"/>
      <c r="C78" s="686"/>
      <c r="D78" s="686"/>
      <c r="E78" s="686"/>
      <c r="F78" s="686"/>
      <c r="G78" s="686"/>
      <c r="H78" s="686"/>
      <c r="I78" s="686"/>
      <c r="J78" s="686"/>
      <c r="K78" s="686"/>
      <c r="L78" s="714"/>
      <c r="M78" s="686"/>
      <c r="N78" s="686"/>
      <c r="O78" s="686"/>
      <c r="P78" s="686"/>
      <c r="Q78" s="686"/>
      <c r="R78" s="686"/>
      <c r="S78" s="686"/>
    </row>
    <row r="79" spans="1:28" x14ac:dyDescent="0.25">
      <c r="A79" s="686"/>
      <c r="B79" s="686"/>
      <c r="C79" s="686"/>
      <c r="D79" s="686"/>
      <c r="E79" s="686"/>
      <c r="F79" s="686"/>
      <c r="G79" s="686"/>
      <c r="H79" s="686"/>
      <c r="I79" s="686"/>
      <c r="J79" s="686"/>
      <c r="K79" s="686"/>
      <c r="L79" s="714"/>
      <c r="M79" s="686"/>
      <c r="N79" s="686"/>
      <c r="O79" s="686"/>
      <c r="P79" s="686"/>
      <c r="Q79" s="686"/>
      <c r="R79" s="686"/>
      <c r="S79" s="686"/>
    </row>
    <row r="80" spans="1:28" x14ac:dyDescent="0.25">
      <c r="A80" s="686"/>
      <c r="B80" s="686"/>
      <c r="C80" s="686"/>
      <c r="D80" s="686"/>
      <c r="E80" s="686"/>
      <c r="F80" s="686"/>
      <c r="G80" s="686"/>
      <c r="H80" s="686"/>
      <c r="I80" s="686"/>
      <c r="J80" s="686"/>
      <c r="K80" s="686"/>
      <c r="L80" s="714"/>
      <c r="M80" s="686"/>
      <c r="N80" s="686"/>
      <c r="O80" s="686"/>
      <c r="P80" s="686"/>
      <c r="Q80" s="686"/>
      <c r="R80" s="686"/>
      <c r="S80" s="686"/>
    </row>
    <row r="81" spans="1:19" x14ac:dyDescent="0.25">
      <c r="A81" s="686"/>
      <c r="B81" s="686"/>
      <c r="C81" s="686"/>
      <c r="D81" s="686"/>
      <c r="E81" s="686"/>
      <c r="F81" s="686"/>
      <c r="G81" s="686"/>
      <c r="H81" s="686"/>
      <c r="I81" s="686"/>
      <c r="J81" s="686"/>
      <c r="K81" s="686"/>
      <c r="L81" s="714"/>
      <c r="M81" s="686"/>
      <c r="N81" s="686"/>
      <c r="O81" s="686"/>
      <c r="P81" s="686"/>
      <c r="Q81" s="686"/>
      <c r="R81" s="686"/>
      <c r="S81" s="686"/>
    </row>
    <row r="82" spans="1:19" x14ac:dyDescent="0.25">
      <c r="A82" s="686"/>
      <c r="B82" s="686"/>
      <c r="C82" s="686"/>
      <c r="D82" s="686"/>
      <c r="E82" s="686"/>
      <c r="F82" s="686"/>
      <c r="G82" s="686"/>
      <c r="H82" s="686"/>
      <c r="I82" s="686"/>
      <c r="J82" s="686"/>
      <c r="K82" s="686"/>
      <c r="L82" s="714"/>
      <c r="M82" s="686"/>
      <c r="N82" s="686"/>
      <c r="O82" s="686"/>
      <c r="P82" s="686"/>
      <c r="Q82" s="686"/>
      <c r="R82" s="686"/>
      <c r="S82" s="686"/>
    </row>
    <row r="83" spans="1:19" x14ac:dyDescent="0.25">
      <c r="A83" s="686"/>
      <c r="B83" s="686"/>
      <c r="C83" s="686"/>
      <c r="D83" s="686"/>
      <c r="E83" s="686"/>
      <c r="F83" s="686"/>
      <c r="G83" s="686"/>
      <c r="H83" s="686"/>
      <c r="I83" s="686"/>
      <c r="J83" s="686"/>
      <c r="K83" s="686"/>
      <c r="L83" s="714"/>
      <c r="M83" s="686"/>
      <c r="N83" s="686"/>
      <c r="O83" s="686"/>
      <c r="P83" s="686"/>
      <c r="Q83" s="686"/>
      <c r="R83" s="686"/>
      <c r="S83" s="686"/>
    </row>
    <row r="84" spans="1:19" x14ac:dyDescent="0.25">
      <c r="A84" s="686"/>
      <c r="B84" s="686"/>
      <c r="C84" s="686"/>
      <c r="D84" s="686"/>
      <c r="E84" s="686"/>
      <c r="F84" s="686"/>
      <c r="G84" s="686"/>
      <c r="H84" s="686"/>
      <c r="I84" s="686"/>
      <c r="J84" s="686"/>
      <c r="K84" s="686"/>
      <c r="L84" s="714"/>
      <c r="M84" s="686"/>
      <c r="N84" s="686"/>
      <c r="O84" s="686"/>
      <c r="P84" s="686"/>
      <c r="Q84" s="686"/>
      <c r="R84" s="686"/>
      <c r="S84" s="686"/>
    </row>
    <row r="85" spans="1:19" x14ac:dyDescent="0.25">
      <c r="A85" s="686"/>
      <c r="B85" s="686"/>
      <c r="C85" s="686"/>
      <c r="D85" s="686"/>
      <c r="E85" s="686"/>
      <c r="F85" s="686"/>
      <c r="G85" s="686"/>
      <c r="H85" s="686"/>
      <c r="I85" s="686"/>
      <c r="J85" s="686"/>
      <c r="K85" s="686"/>
      <c r="L85" s="714"/>
      <c r="M85" s="686"/>
      <c r="N85" s="686"/>
      <c r="O85" s="686"/>
      <c r="P85" s="686"/>
      <c r="Q85" s="686"/>
      <c r="R85" s="686"/>
      <c r="S85" s="686"/>
    </row>
    <row r="86" spans="1:19" x14ac:dyDescent="0.25">
      <c r="A86" s="686"/>
      <c r="B86" s="686"/>
      <c r="C86" s="686"/>
      <c r="D86" s="686"/>
      <c r="E86" s="686"/>
      <c r="F86" s="686"/>
      <c r="G86" s="686"/>
      <c r="H86" s="686"/>
      <c r="I86" s="686"/>
      <c r="J86" s="686"/>
      <c r="K86" s="686"/>
      <c r="L86" s="714"/>
      <c r="M86" s="686"/>
      <c r="N86" s="686"/>
      <c r="O86" s="686"/>
      <c r="P86" s="686"/>
      <c r="Q86" s="686"/>
      <c r="R86" s="686"/>
      <c r="S86" s="686"/>
    </row>
    <row r="87" spans="1:19" x14ac:dyDescent="0.25">
      <c r="A87" s="686"/>
      <c r="B87" s="686"/>
      <c r="C87" s="686"/>
      <c r="D87" s="686"/>
      <c r="E87" s="686"/>
      <c r="F87" s="686"/>
      <c r="G87" s="686"/>
      <c r="H87" s="686"/>
      <c r="I87" s="686"/>
      <c r="J87" s="686"/>
      <c r="K87" s="686"/>
      <c r="L87" s="714"/>
      <c r="M87" s="686"/>
      <c r="N87" s="686"/>
      <c r="O87" s="686"/>
      <c r="P87" s="686"/>
      <c r="Q87" s="686"/>
      <c r="R87" s="686"/>
      <c r="S87" s="686"/>
    </row>
    <row r="88" spans="1:19" x14ac:dyDescent="0.25">
      <c r="A88" s="686"/>
      <c r="B88" s="686"/>
      <c r="C88" s="686"/>
      <c r="D88" s="686"/>
      <c r="E88" s="686"/>
      <c r="F88" s="686"/>
      <c r="G88" s="686"/>
      <c r="H88" s="686"/>
      <c r="I88" s="686"/>
      <c r="J88" s="686"/>
      <c r="K88" s="686"/>
      <c r="L88" s="714"/>
      <c r="M88" s="686"/>
      <c r="N88" s="686"/>
      <c r="O88" s="686"/>
      <c r="P88" s="686"/>
      <c r="Q88" s="686"/>
      <c r="R88" s="686"/>
      <c r="S88" s="686"/>
    </row>
    <row r="89" spans="1:19" x14ac:dyDescent="0.25">
      <c r="A89" s="686"/>
      <c r="B89" s="686"/>
      <c r="C89" s="686"/>
      <c r="D89" s="686"/>
      <c r="E89" s="686"/>
      <c r="F89" s="686"/>
      <c r="G89" s="686"/>
      <c r="H89" s="686"/>
      <c r="I89" s="686"/>
      <c r="J89" s="686"/>
      <c r="K89" s="686"/>
      <c r="L89" s="714"/>
      <c r="M89" s="686"/>
      <c r="N89" s="686"/>
      <c r="O89" s="686"/>
      <c r="P89" s="686"/>
      <c r="Q89" s="686"/>
      <c r="R89" s="686"/>
      <c r="S89" s="686"/>
    </row>
    <row r="90" spans="1:19" x14ac:dyDescent="0.25">
      <c r="A90" s="686"/>
      <c r="B90" s="686"/>
      <c r="C90" s="686"/>
      <c r="D90" s="686"/>
      <c r="E90" s="686"/>
      <c r="F90" s="686"/>
      <c r="G90" s="686"/>
      <c r="H90" s="686"/>
      <c r="I90" s="686"/>
      <c r="J90" s="686"/>
      <c r="K90" s="686"/>
      <c r="L90" s="714"/>
      <c r="M90" s="686"/>
      <c r="N90" s="686"/>
      <c r="O90" s="686"/>
      <c r="P90" s="686"/>
      <c r="Q90" s="686"/>
      <c r="R90" s="686"/>
      <c r="S90" s="686"/>
    </row>
    <row r="91" spans="1:19" x14ac:dyDescent="0.25">
      <c r="A91" s="686"/>
      <c r="B91" s="686"/>
      <c r="C91" s="686"/>
      <c r="D91" s="686"/>
      <c r="E91" s="686"/>
      <c r="F91" s="686"/>
      <c r="G91" s="686"/>
      <c r="H91" s="686"/>
      <c r="I91" s="686"/>
      <c r="J91" s="686"/>
      <c r="K91" s="686"/>
      <c r="L91" s="714"/>
      <c r="M91" s="686"/>
      <c r="N91" s="686"/>
      <c r="O91" s="686"/>
      <c r="P91" s="686"/>
      <c r="Q91" s="686"/>
      <c r="R91" s="686"/>
      <c r="S91" s="686"/>
    </row>
    <row r="92" spans="1:19" x14ac:dyDescent="0.25">
      <c r="A92" s="686"/>
      <c r="B92" s="686"/>
      <c r="C92" s="686"/>
      <c r="D92" s="686"/>
      <c r="E92" s="686"/>
      <c r="F92" s="686"/>
      <c r="G92" s="686"/>
      <c r="H92" s="686"/>
      <c r="I92" s="686"/>
      <c r="J92" s="686"/>
      <c r="K92" s="686"/>
      <c r="L92" s="714"/>
      <c r="M92" s="686"/>
      <c r="N92" s="686"/>
      <c r="O92" s="686"/>
      <c r="P92" s="686"/>
      <c r="Q92" s="686"/>
      <c r="R92" s="686"/>
      <c r="S92" s="686"/>
    </row>
    <row r="93" spans="1:19" x14ac:dyDescent="0.25">
      <c r="A93" s="686"/>
      <c r="B93" s="686"/>
      <c r="C93" s="686"/>
      <c r="D93" s="686"/>
      <c r="E93" s="686"/>
      <c r="F93" s="686"/>
      <c r="G93" s="686"/>
      <c r="H93" s="686"/>
      <c r="I93" s="686"/>
      <c r="J93" s="686"/>
      <c r="K93" s="686"/>
      <c r="L93" s="714"/>
      <c r="M93" s="686"/>
      <c r="N93" s="686"/>
      <c r="O93" s="686"/>
      <c r="P93" s="686"/>
      <c r="Q93" s="686"/>
      <c r="R93" s="686"/>
      <c r="S93" s="686"/>
    </row>
    <row r="94" spans="1:19" x14ac:dyDescent="0.25">
      <c r="A94" s="686"/>
      <c r="B94" s="686"/>
      <c r="C94" s="686"/>
      <c r="D94" s="686"/>
      <c r="E94" s="686"/>
      <c r="F94" s="686"/>
      <c r="G94" s="686"/>
      <c r="H94" s="686"/>
      <c r="I94" s="686"/>
      <c r="J94" s="686"/>
      <c r="K94" s="686"/>
      <c r="L94" s="714"/>
      <c r="M94" s="686"/>
      <c r="N94" s="686"/>
      <c r="O94" s="686"/>
      <c r="P94" s="686"/>
      <c r="Q94" s="686"/>
      <c r="R94" s="686"/>
      <c r="S94" s="686"/>
    </row>
    <row r="95" spans="1:19" x14ac:dyDescent="0.25">
      <c r="A95" s="686"/>
      <c r="B95" s="686"/>
      <c r="C95" s="686"/>
      <c r="D95" s="686"/>
      <c r="E95" s="686"/>
      <c r="F95" s="686"/>
      <c r="G95" s="686"/>
      <c r="H95" s="686"/>
      <c r="I95" s="686"/>
      <c r="J95" s="686"/>
      <c r="K95" s="686"/>
      <c r="L95" s="714"/>
      <c r="M95" s="686"/>
      <c r="N95" s="686"/>
      <c r="O95" s="686"/>
      <c r="P95" s="686"/>
      <c r="Q95" s="686"/>
      <c r="R95" s="686"/>
    </row>
    <row r="96" spans="1:19" x14ac:dyDescent="0.25">
      <c r="A96" s="686"/>
      <c r="B96" s="686"/>
      <c r="C96" s="686"/>
      <c r="D96" s="686"/>
      <c r="E96" s="686"/>
      <c r="F96" s="686"/>
      <c r="G96" s="686"/>
      <c r="H96" s="686"/>
      <c r="I96" s="686"/>
      <c r="J96" s="686"/>
      <c r="K96" s="686"/>
      <c r="L96" s="714"/>
      <c r="M96" s="686"/>
      <c r="N96" s="686"/>
      <c r="O96" s="686"/>
      <c r="P96" s="686"/>
      <c r="Q96" s="686"/>
      <c r="R96" s="686"/>
    </row>
    <row r="97" spans="1:18" x14ac:dyDescent="0.25">
      <c r="A97" s="686"/>
      <c r="B97" s="686"/>
      <c r="C97" s="686"/>
      <c r="D97" s="686"/>
      <c r="E97" s="686"/>
      <c r="F97" s="686"/>
      <c r="G97" s="686"/>
      <c r="H97" s="686"/>
      <c r="I97" s="686"/>
      <c r="J97" s="686"/>
      <c r="K97" s="686"/>
      <c r="L97" s="714"/>
      <c r="M97" s="686"/>
      <c r="N97" s="686"/>
      <c r="O97" s="686"/>
      <c r="P97" s="686"/>
      <c r="Q97" s="686"/>
      <c r="R97" s="686"/>
    </row>
    <row r="98" spans="1:18" x14ac:dyDescent="0.25">
      <c r="A98" s="686"/>
      <c r="B98" s="686"/>
      <c r="C98" s="686"/>
      <c r="D98" s="686"/>
      <c r="E98" s="686"/>
      <c r="F98" s="686"/>
      <c r="G98" s="686"/>
      <c r="H98" s="686"/>
      <c r="I98" s="686"/>
      <c r="J98" s="686"/>
      <c r="K98" s="686"/>
      <c r="L98" s="714"/>
      <c r="M98" s="686"/>
      <c r="N98" s="686"/>
      <c r="O98" s="686"/>
      <c r="P98" s="686"/>
      <c r="Q98" s="686"/>
      <c r="R98" s="686"/>
    </row>
    <row r="99" spans="1:18" x14ac:dyDescent="0.25">
      <c r="A99" s="686"/>
      <c r="B99" s="686"/>
      <c r="C99" s="686"/>
      <c r="D99" s="686"/>
      <c r="E99" s="686"/>
      <c r="F99" s="686"/>
      <c r="G99" s="686"/>
      <c r="H99" s="686"/>
      <c r="I99" s="686"/>
      <c r="J99" s="686"/>
      <c r="K99" s="686"/>
      <c r="L99" s="714"/>
      <c r="M99" s="686"/>
      <c r="N99" s="686"/>
      <c r="O99" s="686"/>
      <c r="P99" s="686"/>
      <c r="Q99" s="686"/>
      <c r="R99" s="686"/>
    </row>
    <row r="100" spans="1:18" x14ac:dyDescent="0.25">
      <c r="A100" s="686"/>
      <c r="B100" s="686"/>
      <c r="C100" s="686"/>
      <c r="D100" s="686"/>
      <c r="E100" s="686"/>
      <c r="F100" s="686"/>
      <c r="G100" s="686"/>
      <c r="H100" s="686"/>
      <c r="I100" s="686"/>
      <c r="J100" s="686"/>
      <c r="K100" s="686"/>
      <c r="L100" s="714"/>
      <c r="M100" s="686"/>
      <c r="N100" s="686"/>
      <c r="O100" s="686"/>
      <c r="P100" s="686"/>
      <c r="Q100" s="686"/>
      <c r="R100" s="686"/>
    </row>
    <row r="101" spans="1:18" x14ac:dyDescent="0.25">
      <c r="A101" s="686"/>
      <c r="B101" s="686"/>
      <c r="C101" s="686"/>
      <c r="D101" s="686"/>
      <c r="E101" s="686"/>
      <c r="F101" s="686"/>
      <c r="G101" s="686"/>
      <c r="H101" s="686"/>
      <c r="I101" s="686"/>
      <c r="J101" s="686"/>
      <c r="K101" s="686"/>
      <c r="L101" s="714"/>
      <c r="M101" s="686"/>
      <c r="N101" s="686"/>
      <c r="O101" s="686"/>
      <c r="P101" s="686"/>
      <c r="Q101" s="686"/>
      <c r="R101" s="686"/>
    </row>
    <row r="102" spans="1:18" x14ac:dyDescent="0.25">
      <c r="A102" s="686"/>
      <c r="B102" s="686"/>
    </row>
    <row r="103" spans="1:18" x14ac:dyDescent="0.25">
      <c r="A103" s="686"/>
      <c r="B103" s="686"/>
    </row>
    <row r="104" spans="1:18" x14ac:dyDescent="0.25">
      <c r="A104" s="686"/>
      <c r="B104" s="686"/>
    </row>
    <row r="105" spans="1:18" x14ac:dyDescent="0.25">
      <c r="A105" s="686"/>
      <c r="B105" s="686"/>
    </row>
    <row r="106" spans="1:18" x14ac:dyDescent="0.25">
      <c r="A106" s="686"/>
      <c r="B106" s="686"/>
    </row>
    <row r="107" spans="1:18" x14ac:dyDescent="0.25">
      <c r="A107" s="686"/>
      <c r="B107" s="686"/>
    </row>
    <row r="108" spans="1:18" x14ac:dyDescent="0.25">
      <c r="A108" s="686"/>
      <c r="B108" s="686"/>
    </row>
    <row r="109" spans="1:18" x14ac:dyDescent="0.25">
      <c r="A109" s="686"/>
      <c r="B109" s="686"/>
    </row>
    <row r="110" spans="1:18" x14ac:dyDescent="0.25">
      <c r="A110" s="686"/>
      <c r="B110" s="686"/>
    </row>
    <row r="111" spans="1:18" x14ac:dyDescent="0.25">
      <c r="A111" s="686"/>
      <c r="B111" s="686"/>
    </row>
    <row r="112" spans="1:18" x14ac:dyDescent="0.25">
      <c r="A112" s="686"/>
      <c r="B112" s="686"/>
    </row>
    <row r="113" spans="1:2" x14ac:dyDescent="0.25">
      <c r="A113" s="686"/>
      <c r="B113" s="686"/>
    </row>
    <row r="114" spans="1:2" x14ac:dyDescent="0.25">
      <c r="A114" s="686"/>
      <c r="B114" s="686"/>
    </row>
    <row r="115" spans="1:2" x14ac:dyDescent="0.25">
      <c r="A115" s="686"/>
      <c r="B115" s="686"/>
    </row>
    <row r="116" spans="1:2" x14ac:dyDescent="0.25">
      <c r="A116" s="686"/>
      <c r="B116" s="686"/>
    </row>
  </sheetData>
  <mergeCells count="4">
    <mergeCell ref="E3:M3"/>
    <mergeCell ref="O3:Q3"/>
    <mergeCell ref="L9:N9"/>
    <mergeCell ref="R10:S10"/>
  </mergeCells>
  <phoneticPr fontId="0" type="noConversion"/>
  <conditionalFormatting sqref="H48">
    <cfRule type="expression" dxfId="2" priority="1" stopIfTrue="1">
      <formula>100</formula>
    </cfRule>
    <cfRule type="cellIs" dxfId="1" priority="2" stopIfTrue="1" operator="lessThan">
      <formula>100</formula>
    </cfRule>
  </conditionalFormatting>
  <conditionalFormatting sqref="J48">
    <cfRule type="cellIs" dxfId="0" priority="3" stopIfTrue="1" operator="notEqual">
      <formula>100</formula>
    </cfRule>
  </conditionalFormatting>
  <printOptions gridLinesSet="0"/>
  <pageMargins left="0.25" right="0.25" top="0.25" bottom="0.25" header="0.5" footer="0.5"/>
  <pageSetup scale="67" orientation="landscape" horizontalDpi="4294967292" verticalDpi="4294967292" r:id="rId1"/>
  <headerFooter alignWithMargins="0">
    <oddFooter>Page &amp;P of &amp;N</oddFooter>
  </headerFooter>
  <rowBreaks count="1" manualBreakCount="1">
    <brk id="29" max="16383" man="1"/>
  </rowBreaks>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016F8103EFF3449486815BB4FA384A" ma:contentTypeVersion="" ma:contentTypeDescription="Create a new document." ma:contentTypeScope="" ma:versionID="abf48c5ccf448974605293dcf062f60a">
  <xsd:schema xmlns:xsd="http://www.w3.org/2001/XMLSchema" xmlns:xs="http://www.w3.org/2001/XMLSchema" xmlns:p="http://schemas.microsoft.com/office/2006/metadata/properties" xmlns:ns2="d384f426-e3f8-4a36-b5cf-4f1019171168" targetNamespace="http://schemas.microsoft.com/office/2006/metadata/properties" ma:root="true" ma:fieldsID="858b02718a9f4a29766f9c3cd0f433e2" ns2:_="">
    <xsd:import namespace="d384f426-e3f8-4a36-b5cf-4f1019171168"/>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84f426-e3f8-4a36-b5cf-4f101917116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AE4DA1-DB98-4E39-B91E-CD2FEE2A2D2B}"/>
</file>

<file path=customXml/itemProps2.xml><?xml version="1.0" encoding="utf-8"?>
<ds:datastoreItem xmlns:ds="http://schemas.openxmlformats.org/officeDocument/2006/customXml" ds:itemID="{4C274110-0F2F-40E6-88BA-9265A9608D39}"/>
</file>

<file path=customXml/itemProps3.xml><?xml version="1.0" encoding="utf-8"?>
<ds:datastoreItem xmlns:ds="http://schemas.openxmlformats.org/officeDocument/2006/customXml" ds:itemID="{8F2129FF-6117-4CBB-AF27-B22212BC18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48</vt:i4>
      </vt:variant>
    </vt:vector>
  </HeadingPairs>
  <TitlesOfParts>
    <vt:vector size="58" baseType="lpstr">
      <vt:lpstr>READ ME!</vt:lpstr>
      <vt:lpstr>Revenue</vt:lpstr>
      <vt:lpstr>Growth</vt:lpstr>
      <vt:lpstr>Expenses</vt:lpstr>
      <vt:lpstr>Profit</vt:lpstr>
      <vt:lpstr>Finance</vt:lpstr>
      <vt:lpstr>Employees and Staffing</vt:lpstr>
      <vt:lpstr>Producer Metrics</vt:lpstr>
      <vt:lpstr>Carriers</vt:lpstr>
      <vt:lpstr>Glossary</vt:lpstr>
      <vt:lpstr>agency</vt:lpstr>
      <vt:lpstr>amortization</vt:lpstr>
      <vt:lpstr>bonus</vt:lpstr>
      <vt:lpstr>contingents</vt:lpstr>
      <vt:lpstr>date</vt:lpstr>
      <vt:lpstr>depreciation</vt:lpstr>
      <vt:lpstr>GR</vt:lpstr>
      <vt:lpstr>interest</vt:lpstr>
      <vt:lpstr>investment</vt:lpstr>
      <vt:lpstr>NR</vt:lpstr>
      <vt:lpstr>Carriers!Print_Area</vt:lpstr>
      <vt:lpstr>'Employees and Staffing'!Print_Area</vt:lpstr>
      <vt:lpstr>Expenses!Print_Area</vt:lpstr>
      <vt:lpstr>Growth!Print_Area</vt:lpstr>
      <vt:lpstr>'Producer Metrics'!Print_Area</vt:lpstr>
      <vt:lpstr>Profit!Print_Area</vt:lpstr>
      <vt:lpstr>'READ ME!'!Print_Area</vt:lpstr>
      <vt:lpstr>Revenue!Print_Area</vt:lpstr>
      <vt:lpstr>Carriers!Print_Area_MI</vt:lpstr>
      <vt:lpstr>'Employees and Staffing'!Print_Area_MI</vt:lpstr>
      <vt:lpstr>Expenses!Print_Area_MI</vt:lpstr>
      <vt:lpstr>Finance!Print_Area_MI</vt:lpstr>
      <vt:lpstr>Growth!Print_Area_MI</vt:lpstr>
      <vt:lpstr>'Producer Metrics'!Print_Area_MI</vt:lpstr>
      <vt:lpstr>Profit!Print_Area_MI</vt:lpstr>
      <vt:lpstr>'READ ME!'!Print_Area_MI</vt:lpstr>
      <vt:lpstr>Revenue!Print_Area_MI</vt:lpstr>
      <vt:lpstr>Carriers!Print_Titles</vt:lpstr>
      <vt:lpstr>'Employees and Staffing'!Print_Titles</vt:lpstr>
      <vt:lpstr>Expenses!Print_Titles</vt:lpstr>
      <vt:lpstr>Finance!Print_Titles</vt:lpstr>
      <vt:lpstr>Growth!Print_Titles</vt:lpstr>
      <vt:lpstr>'Producer Metrics'!Print_Titles</vt:lpstr>
      <vt:lpstr>Profit!Print_Titles</vt:lpstr>
      <vt:lpstr>'READ ME!'!Print_Titles</vt:lpstr>
      <vt:lpstr>Revenue!Print_Titles</vt:lpstr>
      <vt:lpstr>'READ ME!'!Print_Titles_MI</vt:lpstr>
      <vt:lpstr>rev_code</vt:lpstr>
      <vt:lpstr>rev_lookup</vt:lpstr>
      <vt:lpstr>Carriers!TABLE</vt:lpstr>
      <vt:lpstr>'Employees and Staffing'!TABLE</vt:lpstr>
      <vt:lpstr>Expenses!TABLE</vt:lpstr>
      <vt:lpstr>Finance!TABLE</vt:lpstr>
      <vt:lpstr>Growth!TABLE</vt:lpstr>
      <vt:lpstr>'Producer Metrics'!TABLE</vt:lpstr>
      <vt:lpstr>Profit!TABLE</vt:lpstr>
      <vt:lpstr>TABLE</vt:lpstr>
      <vt:lpstr>tot_exp</vt:lpstr>
    </vt:vector>
  </TitlesOfParts>
  <Company>Reagan &amp; Assoc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Steve Ostenson</dc:creator>
  <cp:lastModifiedBy>Melanie Sullivan</cp:lastModifiedBy>
  <cp:lastPrinted>2018-04-25T19:44:34Z</cp:lastPrinted>
  <dcterms:created xsi:type="dcterms:W3CDTF">2000-03-16T16:21:46Z</dcterms:created>
  <dcterms:modified xsi:type="dcterms:W3CDTF">2018-09-05T19:23:23Z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0x01010018016F8103EFF3449486815BB4FA384A</vt:lpwstr>
  </property>
</Properties>
</file>